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iamann/Documents/"/>
    </mc:Choice>
  </mc:AlternateContent>
  <xr:revisionPtr revIDLastSave="0" documentId="8_{A395E5B0-9077-964D-ADB3-61C5DD0E87D5}" xr6:coauthVersionLast="47" xr6:coauthVersionMax="47" xr10:uidLastSave="{00000000-0000-0000-0000-000000000000}"/>
  <bookViews>
    <workbookView xWindow="20" yWindow="520" windowWidth="28800" windowHeight="16300" activeTab="1" xr2:uid="{827CCB52-D0B2-4745-9343-866B40139DE7}"/>
  </bookViews>
  <sheets>
    <sheet name="כריכה" sheetId="5" r:id="rId1"/>
    <sheet name="ראשי" sheetId="1" r:id="rId2"/>
    <sheet name="הכנסות" sheetId="2" r:id="rId3"/>
    <sheet name="הוצאות משתנות" sheetId="3" r:id="rId4"/>
    <sheet name="הוצאות קבועות" sheetId="4" r:id="rId5"/>
    <sheet name="תכנית אישית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6" l="1"/>
  <c r="J31" i="6"/>
  <c r="J32" i="6"/>
  <c r="J33" i="6"/>
  <c r="J34" i="6"/>
  <c r="N51" i="6" s="1"/>
  <c r="J35" i="6"/>
  <c r="J36" i="6"/>
  <c r="J37" i="6"/>
  <c r="I32" i="6"/>
  <c r="I33" i="6"/>
  <c r="I34" i="6"/>
  <c r="I35" i="6"/>
  <c r="I36" i="6"/>
  <c r="I37" i="6"/>
  <c r="I31" i="6"/>
  <c r="J14" i="6"/>
  <c r="J15" i="6"/>
  <c r="K15" i="6" s="1"/>
  <c r="J16" i="6"/>
  <c r="J17" i="6"/>
  <c r="K17" i="6" s="1"/>
  <c r="J18" i="6"/>
  <c r="J19" i="6"/>
  <c r="I15" i="6"/>
  <c r="I16" i="6"/>
  <c r="I17" i="6"/>
  <c r="I18" i="6"/>
  <c r="I19" i="6"/>
  <c r="I14" i="6"/>
  <c r="I7" i="6"/>
  <c r="J7" i="6"/>
  <c r="I8" i="6"/>
  <c r="J8" i="6"/>
  <c r="I6" i="6"/>
  <c r="J6" i="6"/>
  <c r="K54" i="6"/>
  <c r="P51" i="6"/>
  <c r="O51" i="6"/>
  <c r="L20" i="6"/>
  <c r="K19" i="6"/>
  <c r="K18" i="6"/>
  <c r="K16" i="6"/>
  <c r="K14" i="6"/>
  <c r="J38" i="6" l="1"/>
  <c r="J20" i="6"/>
  <c r="K20" i="6" s="1"/>
  <c r="J9" i="6"/>
  <c r="J51" i="6" s="1"/>
  <c r="L51" i="6" l="1"/>
  <c r="L54" i="6" s="1"/>
  <c r="E53" i="1" l="1"/>
  <c r="E19" i="2"/>
  <c r="E20" i="2" s="1"/>
  <c r="H17" i="2" s="1"/>
  <c r="H20" i="2" s="1"/>
  <c r="E21" i="1" s="1"/>
  <c r="D38" i="1" s="1"/>
  <c r="D8" i="5"/>
  <c r="D8" i="4"/>
  <c r="D8" i="3"/>
  <c r="D8" i="2"/>
  <c r="I21" i="1"/>
  <c r="H21" i="1" s="1"/>
  <c r="I22" i="1"/>
  <c r="H22" i="1" s="1"/>
  <c r="H29" i="4"/>
  <c r="E23" i="1" s="1"/>
  <c r="H27" i="3"/>
  <c r="E22" i="1" s="1"/>
  <c r="D9" i="1"/>
  <c r="E38" i="1" l="1"/>
  <c r="F38" i="1" s="1"/>
  <c r="E24" i="1"/>
  <c r="F53" i="1" l="1"/>
  <c r="H53" i="1" s="1"/>
  <c r="G24" i="1"/>
  <c r="G25" i="1" s="1"/>
  <c r="H56" i="1" l="1"/>
  <c r="I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Gilad Klein</author>
  </authors>
  <commentList>
    <comment ref="D16" authorId="0" shapeId="0" xr:uid="{10ED89D9-4110-0A48-A5F8-458EE2E15622}">
      <text>
        <r>
          <rPr>
            <b/>
            <sz val="10"/>
            <color rgb="FF000000"/>
            <rFont val="Tahoma"/>
            <family val="2"/>
          </rPr>
          <t>Gilad Klein: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טבלה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זו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קובעת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מהותיות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ההוצאה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בעזרת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אחוז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מסך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ההכנסה</t>
        </r>
        <r>
          <rPr>
            <sz val="10"/>
            <color rgb="FF000000"/>
            <rFont val="Tahoma"/>
            <family val="2"/>
          </rPr>
          <t xml:space="preserve">. </t>
        </r>
        <r>
          <rPr>
            <sz val="10"/>
            <color rgb="FF000000"/>
            <rFont val="Tahoma"/>
            <family val="2"/>
          </rPr>
          <t>ניתן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לשנות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אחוזים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אלו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Gilad Klein</author>
  </authors>
  <commentList>
    <comment ref="D17" authorId="0" shapeId="0" xr:uid="{E21D0643-92DE-0443-A092-D5D0FCAE4805}">
      <text>
        <r>
          <rPr>
            <b/>
            <sz val="10"/>
            <color rgb="FF000000"/>
            <rFont val="Tahoma"/>
            <family val="2"/>
          </rPr>
          <t>Gilad Klein: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טבלה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זו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קובעת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מהותיות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ההוצאה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בעזרת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אחוז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מסך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ההכנסה</t>
        </r>
        <r>
          <rPr>
            <sz val="10"/>
            <color rgb="FF000000"/>
            <rFont val="Tahoma"/>
            <family val="2"/>
          </rPr>
          <t xml:space="preserve">. </t>
        </r>
        <r>
          <rPr>
            <sz val="10"/>
            <color rgb="FF000000"/>
            <rFont val="Tahoma"/>
            <family val="2"/>
          </rPr>
          <t>ניתן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לשנות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אחוזים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אלו</t>
        </r>
      </text>
    </comment>
  </commentList>
</comments>
</file>

<file path=xl/sharedStrings.xml><?xml version="1.0" encoding="utf-8"?>
<sst xmlns="http://schemas.openxmlformats.org/spreadsheetml/2006/main" count="111" uniqueCount="87">
  <si>
    <t>סה״כ הכנסות</t>
  </si>
  <si>
    <t>הוצאות קבועות</t>
  </si>
  <si>
    <t>הוצאות משתנות</t>
  </si>
  <si>
    <t>אחר</t>
  </si>
  <si>
    <t>סה״כ</t>
  </si>
  <si>
    <t>מחשבון שכר שעתי:</t>
  </si>
  <si>
    <t>כמה לשעה?</t>
  </si>
  <si>
    <t>כמה שעות?</t>
  </si>
  <si>
    <t>משכורת שכר שעתי</t>
  </si>
  <si>
    <t>מקור הכנסה</t>
  </si>
  <si>
    <t>הכנסה חודשית</t>
  </si>
  <si>
    <t>סה״כ הוצאות משתנות</t>
  </si>
  <si>
    <t>סכום בש״ח</t>
  </si>
  <si>
    <t>קניות בסופר</t>
  </si>
  <si>
    <t>קטגוריה 1</t>
  </si>
  <si>
    <t>קטגוריה 2</t>
  </si>
  <si>
    <t>קטגוריה 3</t>
  </si>
  <si>
    <t>בינוני</t>
  </si>
  <si>
    <t>משמעותי</t>
  </si>
  <si>
    <t>האם ההוצאה הזו משמעותית?</t>
  </si>
  <si>
    <t>סיגריות</t>
  </si>
  <si>
    <t>שכר דירה</t>
  </si>
  <si>
    <t>ארנונה</t>
  </si>
  <si>
    <t>חשמל</t>
  </si>
  <si>
    <t>מים</t>
  </si>
  <si>
    <t>פרטנר</t>
  </si>
  <si>
    <t>סה״כ בש״ח</t>
  </si>
  <si>
    <t>יתרה חודשית</t>
  </si>
  <si>
    <t>ההוצאה החודשית המשתנה הגדולה ביותר</t>
  </si>
  <si>
    <t>תוצאות כספיות חודשיות</t>
  </si>
  <si>
    <t>ההצאות המרכזיות החודש</t>
  </si>
  <si>
    <t>הסבר קצר לאקסל ניהול הוצאות:</t>
  </si>
  <si>
    <t>1. בגיליון הראשי מתקבלת התוצאה הסופית של סך ההכנסות בניכוי הוצאות קבועות ומשתנות בגיליון זה לא נשנה נתונים כלל</t>
  </si>
  <si>
    <t xml:space="preserve">2. בגיליון הכנסות יש להכניס את סך כל ההכנסות באותו החודש מכל מקורות ההכנסה. </t>
  </si>
  <si>
    <t xml:space="preserve">3. בגיליונות ההוצאות, יש לעשות הבחנה בין הוצאה חודשית קבועה שחוזרת באותו סכום בכל חודש לבין הוצאות משתנות </t>
  </si>
  <si>
    <t>4. הגרף המצורף בצד שמאל מתאר את סך ההכנסות המשתמש, ולצידו את ההוצאה החודשית המשתנה והקבועה הגדולה ביותר</t>
  </si>
  <si>
    <t>גיליון הכנסות חודשי</t>
  </si>
  <si>
    <t>3. במידה וקיימת הכנסה נוספת החודש יש להוסיף לטבלה</t>
  </si>
  <si>
    <t>גיליון הוצאות משתנות</t>
  </si>
  <si>
    <t>1. בגיליון זה נקבע מה האחוז מסך ההכנסה שבעיינינו הוא משמעותי ברמה בינונית וברמה גבוהה.</t>
  </si>
  <si>
    <t>2. ככל שההוצאה תהיה גבוה יותר, התא הרלוונטי יצבע ויודגש עבור המשתמש.</t>
  </si>
  <si>
    <t>4. ניתן להכניס קטגוריה נוספת על ידי סימון שורת קטגוריה, לחצן ימני, הוסף שורה.</t>
  </si>
  <si>
    <t>5. גיליון זה מצייר עבור המשתמש עוגה ובה ניתוח ההוצאות המשתנות לאותו חודש.</t>
  </si>
  <si>
    <t>גיליון הוצאות קבועות</t>
  </si>
  <si>
    <t>3. יש להכניס את ההוצאה לפי כל קטוגריה ולתת לה שם.</t>
  </si>
  <si>
    <t xml:space="preserve">הנוסחאות והגרפים נוצרו על מנת לאפשר לאדם הפשוט, להכניס במספר קליקים את ההכנסות והוצאות החודשיות שלו </t>
  </si>
  <si>
    <t>אקסל זה מיועד לשימוש אישי של כל אחד מהמשתמשים ואין להעביר לאחר.</t>
  </si>
  <si>
    <t>המלצות וטיפים ליצירת חסכון, אפיקי השקעה דרך קופות גמל או קרנות סל.</t>
  </si>
  <si>
    <t>אחזקת רכב</t>
  </si>
  <si>
    <t>הכנסות משירותים</t>
  </si>
  <si>
    <t>מדרגות מס</t>
  </si>
  <si>
    <t>הכנסה</t>
  </si>
  <si>
    <t>סה״כ בנטו</t>
  </si>
  <si>
    <t>סה״כ ברוטו</t>
  </si>
  <si>
    <t>ולראות בצורה גרפית, ברורה ומהירה, מה הן ההוצאות המרכזיות שלו, איפה כדאי לו לצמצם, ובעתיד אקסל זה גם יכלול</t>
  </si>
  <si>
    <t xml:space="preserve">ניהול ההוצאות של </t>
  </si>
  <si>
    <t>גלעד קליין</t>
  </si>
  <si>
    <t>בכל אחד מהגיליונים הבאים קיים הסבר קצר ואינטואטיבי לשימוש, מומלץ לקרוא את כל ההסברים לפני השימוש.</t>
  </si>
  <si>
    <t>מטרה : הכרה והבנה של המשתמש את הכנסותיו והוצאותיו החודשיות, תוך מתן דגש על הוצאות שניתן לצמצם.</t>
  </si>
  <si>
    <t>1. בגיליון זה, נכניס את השכר השעתי ואת שעות העבודה זה אם רלוונטי,</t>
  </si>
  <si>
    <t>2. נכניס שכר גלובלי בנטו,אם רלוונטי.</t>
  </si>
  <si>
    <t>1. בגיליון זה נקבע מה האחוז מסך ההכנסה שבעינינו הוא משמעותי ברמה בינונית וברמה גבוהה.</t>
  </si>
  <si>
    <t>שימו לב, בגיליון זה יופיעו ההוצאות הקבועות של משק הבית, שלרוב אינן בעלות שינויים דרמטיים בין חודשי השנה.</t>
  </si>
  <si>
    <t>3. יש להכניס את ההוצאה לפי כל קטגוריה ולתת לה שם.</t>
  </si>
  <si>
    <t>אקסל ניתוח הוצאות חודשי:</t>
  </si>
  <si>
    <t>מאזן הוצאות / הכנסות</t>
  </si>
  <si>
    <t xml:space="preserve">הכנסות </t>
  </si>
  <si>
    <t>הוצאות</t>
  </si>
  <si>
    <t>טיפול בהלוואה</t>
  </si>
  <si>
    <t>יתרת פתיחה</t>
  </si>
  <si>
    <t>כמה שולם החודש</t>
  </si>
  <si>
    <t>כמה אני רוצה להעביר מהחיסכון החודשי</t>
  </si>
  <si>
    <t>החזר הלוואה א׳</t>
  </si>
  <si>
    <t>יתרת סגירה</t>
  </si>
  <si>
    <t>שינוי</t>
  </si>
  <si>
    <t>סילוק הלוואה בקצב הזה:</t>
  </si>
  <si>
    <t>משכנתא</t>
  </si>
  <si>
    <t>1. במידה וקיימת הלוואה הכנס בתא הצהוב את יתרת ההלוואה ובהוצאות הקובעות הכנס את ההחזר החודשי</t>
  </si>
  <si>
    <t>למידע נוסף ושימוש תקין במחשוב סילוק הלוואה - צור קשר :)</t>
  </si>
  <si>
    <t>ההפרש</t>
  </si>
  <si>
    <t>מטרה</t>
  </si>
  <si>
    <t>הוצאות עסקיות</t>
  </si>
  <si>
    <t>הוצאות פרטיות</t>
  </si>
  <si>
    <t xml:space="preserve">הלוואות </t>
  </si>
  <si>
    <t>סה״כ הלוואה</t>
  </si>
  <si>
    <t>החזר חודשי</t>
  </si>
  <si>
    <t>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</si>
</sst>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₪&quot;* #,##0_);_(&quot;₪&quot;* \(#,##0\);_(&quot;₪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David"/>
    </font>
    <font>
      <b/>
      <sz val="12"/>
      <color theme="0"/>
      <name val="David"/>
    </font>
    <font>
      <sz val="12"/>
      <color rgb="FF597196"/>
      <name val="David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rgb="FF597196"/>
      <name val="David"/>
    </font>
    <font>
      <b/>
      <sz val="16"/>
      <color rgb="FF597196"/>
      <name val="David"/>
    </font>
    <font>
      <b/>
      <sz val="20"/>
      <color rgb="FF597196"/>
      <name val="David"/>
    </font>
    <font>
      <b/>
      <sz val="22"/>
      <color rgb="FF597196"/>
      <name val="David"/>
    </font>
    <font>
      <b/>
      <sz val="14"/>
      <color theme="0"/>
      <name val="David"/>
    </font>
    <font>
      <sz val="16"/>
      <color rgb="FF597196"/>
      <name val="David"/>
    </font>
    <font>
      <sz val="12"/>
      <color theme="0"/>
      <name val="David"/>
    </font>
    <font>
      <b/>
      <sz val="12"/>
      <color rgb="FF597196"/>
      <name val="David"/>
      <family val="2"/>
    </font>
    <font>
      <b/>
      <sz val="12"/>
      <color theme="1"/>
      <name val="David"/>
      <family val="2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A077"/>
        <bgColor indexed="64"/>
      </patternFill>
    </fill>
    <fill>
      <patternFill patternType="solid">
        <fgColor rgb="FFF7C1C9"/>
        <bgColor indexed="64"/>
      </patternFill>
    </fill>
    <fill>
      <patternFill patternType="solid">
        <fgColor rgb="FFFAE7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597196"/>
      </left>
      <right/>
      <top style="thin">
        <color rgb="FF597196"/>
      </top>
      <bottom/>
      <diagonal/>
    </border>
    <border>
      <left/>
      <right style="thin">
        <color rgb="FF597196"/>
      </right>
      <top style="thin">
        <color rgb="FF597196"/>
      </top>
      <bottom/>
      <diagonal/>
    </border>
    <border>
      <left style="thin">
        <color rgb="FF597196"/>
      </left>
      <right/>
      <top/>
      <bottom/>
      <diagonal/>
    </border>
    <border>
      <left/>
      <right style="thin">
        <color rgb="FF597196"/>
      </right>
      <top/>
      <bottom/>
      <diagonal/>
    </border>
    <border>
      <left style="thin">
        <color rgb="FF597196"/>
      </left>
      <right/>
      <top/>
      <bottom style="medium">
        <color rgb="FF597196"/>
      </bottom>
      <diagonal/>
    </border>
    <border>
      <left/>
      <right/>
      <top/>
      <bottom style="medium">
        <color rgb="FF597196"/>
      </bottom>
      <diagonal/>
    </border>
    <border>
      <left/>
      <right style="thin">
        <color rgb="FF597196"/>
      </right>
      <top/>
      <bottom style="medium">
        <color rgb="FF597196"/>
      </bottom>
      <diagonal/>
    </border>
    <border>
      <left style="thin">
        <color rgb="FF597196"/>
      </left>
      <right/>
      <top style="thin">
        <color rgb="FF597196"/>
      </top>
      <bottom style="thin">
        <color rgb="FF597196"/>
      </bottom>
      <diagonal/>
    </border>
    <border>
      <left/>
      <right/>
      <top style="thin">
        <color rgb="FF597196"/>
      </top>
      <bottom style="thin">
        <color rgb="FF597196"/>
      </bottom>
      <diagonal/>
    </border>
    <border>
      <left/>
      <right style="thin">
        <color rgb="FF597196"/>
      </right>
      <top style="thin">
        <color rgb="FF597196"/>
      </top>
      <bottom style="thin">
        <color rgb="FF597196"/>
      </bottom>
      <diagonal/>
    </border>
    <border>
      <left style="medium">
        <color rgb="FF597196"/>
      </left>
      <right/>
      <top style="medium">
        <color rgb="FF597196"/>
      </top>
      <bottom/>
      <diagonal/>
    </border>
    <border>
      <left/>
      <right/>
      <top style="medium">
        <color rgb="FF597196"/>
      </top>
      <bottom/>
      <diagonal/>
    </border>
    <border>
      <left/>
      <right style="medium">
        <color rgb="FF597196"/>
      </right>
      <top style="medium">
        <color rgb="FF597196"/>
      </top>
      <bottom/>
      <diagonal/>
    </border>
    <border>
      <left style="medium">
        <color rgb="FF597196"/>
      </left>
      <right/>
      <top/>
      <bottom/>
      <diagonal/>
    </border>
    <border>
      <left/>
      <right style="medium">
        <color rgb="FF597196"/>
      </right>
      <top/>
      <bottom/>
      <diagonal/>
    </border>
    <border>
      <left style="medium">
        <color rgb="FF597196"/>
      </left>
      <right/>
      <top/>
      <bottom style="medium">
        <color rgb="FF597196"/>
      </bottom>
      <diagonal/>
    </border>
    <border>
      <left/>
      <right style="medium">
        <color rgb="FF597196"/>
      </right>
      <top/>
      <bottom style="medium">
        <color rgb="FF597196"/>
      </bottom>
      <diagonal/>
    </border>
    <border>
      <left/>
      <right/>
      <top style="thin">
        <color rgb="FF597196"/>
      </top>
      <bottom/>
      <diagonal/>
    </border>
    <border>
      <left style="thin">
        <color rgb="FF597196"/>
      </left>
      <right/>
      <top/>
      <bottom style="thin">
        <color rgb="FF597196"/>
      </bottom>
      <diagonal/>
    </border>
    <border>
      <left/>
      <right/>
      <top/>
      <bottom style="thin">
        <color rgb="FF597196"/>
      </bottom>
      <diagonal/>
    </border>
    <border>
      <left/>
      <right style="thin">
        <color rgb="FF597196"/>
      </right>
      <top/>
      <bottom style="thin">
        <color rgb="FF597196"/>
      </bottom>
      <diagonal/>
    </border>
    <border>
      <left style="thin">
        <color rgb="FF597196"/>
      </left>
      <right/>
      <top style="dashed">
        <color rgb="FF597196"/>
      </top>
      <bottom style="medium">
        <color rgb="FF597196"/>
      </bottom>
      <diagonal/>
    </border>
    <border>
      <left/>
      <right/>
      <top style="dashed">
        <color rgb="FF597196"/>
      </top>
      <bottom style="medium">
        <color rgb="FF597196"/>
      </bottom>
      <diagonal/>
    </border>
    <border>
      <left/>
      <right style="thin">
        <color rgb="FF597196"/>
      </right>
      <top style="dashed">
        <color rgb="FF597196"/>
      </top>
      <bottom style="medium">
        <color rgb="FF597196"/>
      </bottom>
      <diagonal/>
    </border>
    <border>
      <left style="thin">
        <color rgb="FF597196"/>
      </left>
      <right/>
      <top style="thin">
        <color rgb="FF597196"/>
      </top>
      <bottom style="medium">
        <color rgb="FF597196"/>
      </bottom>
      <diagonal/>
    </border>
    <border>
      <left/>
      <right style="thin">
        <color rgb="FF597196"/>
      </right>
      <top style="thin">
        <color rgb="FF597196"/>
      </top>
      <bottom style="medium">
        <color rgb="FF597196"/>
      </bottom>
      <diagonal/>
    </border>
    <border>
      <left style="thin">
        <color rgb="FF597196"/>
      </left>
      <right/>
      <top/>
      <bottom style="dashed">
        <color rgb="FF597196"/>
      </bottom>
      <diagonal/>
    </border>
    <border>
      <left/>
      <right/>
      <top/>
      <bottom style="dashed">
        <color rgb="FF59719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164" fontId="4" fillId="0" borderId="4" xfId="0" applyNumberFormat="1" applyFont="1" applyBorder="1"/>
    <xf numFmtId="0" fontId="4" fillId="0" borderId="5" xfId="0" applyFont="1" applyBorder="1"/>
    <xf numFmtId="164" fontId="4" fillId="0" borderId="7" xfId="0" applyNumberFormat="1" applyFont="1" applyBorder="1"/>
    <xf numFmtId="0" fontId="3" fillId="2" borderId="10" xfId="0" applyFont="1" applyFill="1" applyBorder="1"/>
    <xf numFmtId="0" fontId="4" fillId="0" borderId="0" xfId="0" applyFont="1"/>
    <xf numFmtId="0" fontId="4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17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3" fillId="2" borderId="8" xfId="0" applyFont="1" applyFill="1" applyBorder="1"/>
    <xf numFmtId="0" fontId="8" fillId="0" borderId="5" xfId="0" applyFont="1" applyBorder="1"/>
    <xf numFmtId="164" fontId="8" fillId="0" borderId="7" xfId="0" applyNumberFormat="1" applyFont="1" applyBorder="1"/>
    <xf numFmtId="22" fontId="9" fillId="0" borderId="0" xfId="0" applyNumberFormat="1" applyFont="1"/>
    <xf numFmtId="0" fontId="11" fillId="0" borderId="0" xfId="0" applyFont="1" applyAlignment="1">
      <alignment horizontal="center"/>
    </xf>
    <xf numFmtId="0" fontId="4" fillId="0" borderId="1" xfId="0" applyFont="1" applyBorder="1"/>
    <xf numFmtId="164" fontId="4" fillId="0" borderId="2" xfId="0" applyNumberFormat="1" applyFont="1" applyBorder="1"/>
    <xf numFmtId="0" fontId="4" fillId="0" borderId="6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9" fontId="4" fillId="0" borderId="0" xfId="1" applyFont="1" applyFill="1" applyBorder="1"/>
    <xf numFmtId="164" fontId="4" fillId="3" borderId="4" xfId="0" applyNumberFormat="1" applyFont="1" applyFill="1" applyBorder="1"/>
    <xf numFmtId="0" fontId="4" fillId="3" borderId="5" xfId="0" applyFont="1" applyFill="1" applyBorder="1"/>
    <xf numFmtId="9" fontId="4" fillId="3" borderId="7" xfId="1" applyFont="1" applyFill="1" applyBorder="1"/>
    <xf numFmtId="0" fontId="4" fillId="4" borderId="3" xfId="0" applyFont="1" applyFill="1" applyBorder="1"/>
    <xf numFmtId="9" fontId="4" fillId="4" borderId="4" xfId="1" applyFont="1" applyFill="1" applyBorder="1"/>
    <xf numFmtId="0" fontId="4" fillId="0" borderId="0" xfId="0" applyFont="1" applyAlignment="1">
      <alignment horizontal="right" readingOrder="2"/>
    </xf>
    <xf numFmtId="0" fontId="8" fillId="0" borderId="0" xfId="0" applyFont="1"/>
    <xf numFmtId="0" fontId="12" fillId="2" borderId="8" xfId="0" applyFont="1" applyFill="1" applyBorder="1"/>
    <xf numFmtId="0" fontId="12" fillId="2" borderId="10" xfId="0" applyFont="1" applyFill="1" applyBorder="1"/>
    <xf numFmtId="0" fontId="10" fillId="0" borderId="0" xfId="0" applyFont="1"/>
    <xf numFmtId="0" fontId="5" fillId="0" borderId="0" xfId="0" applyFont="1"/>
    <xf numFmtId="22" fontId="13" fillId="0" borderId="0" xfId="0" applyNumberFormat="1" applyFont="1"/>
    <xf numFmtId="0" fontId="4" fillId="0" borderId="12" xfId="0" applyFont="1" applyBorder="1"/>
    <xf numFmtId="164" fontId="4" fillId="0" borderId="12" xfId="0" applyNumberFormat="1" applyFont="1" applyBorder="1"/>
    <xf numFmtId="9" fontId="4" fillId="0" borderId="3" xfId="0" applyNumberFormat="1" applyFont="1" applyBorder="1"/>
    <xf numFmtId="9" fontId="4" fillId="0" borderId="5" xfId="0" applyNumberFormat="1" applyFont="1" applyBorder="1"/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14" fillId="2" borderId="0" xfId="0" applyNumberFormat="1" applyFont="1" applyFill="1"/>
    <xf numFmtId="164" fontId="4" fillId="0" borderId="0" xfId="0" applyNumberFormat="1" applyFont="1"/>
    <xf numFmtId="9" fontId="4" fillId="0" borderId="0" xfId="1" applyFont="1" applyBorder="1"/>
    <xf numFmtId="2" fontId="4" fillId="0" borderId="0" xfId="0" applyNumberFormat="1" applyFont="1"/>
    <xf numFmtId="0" fontId="4" fillId="5" borderId="1" xfId="0" applyFont="1" applyFill="1" applyBorder="1"/>
    <xf numFmtId="0" fontId="4" fillId="0" borderId="18" xfId="0" applyFont="1" applyBorder="1"/>
    <xf numFmtId="0" fontId="4" fillId="0" borderId="2" xfId="0" applyFont="1" applyBorder="1"/>
    <xf numFmtId="0" fontId="4" fillId="5" borderId="19" xfId="0" applyFont="1" applyFill="1" applyBorder="1"/>
    <xf numFmtId="0" fontId="4" fillId="0" borderId="20" xfId="0" applyFont="1" applyBorder="1"/>
    <xf numFmtId="164" fontId="4" fillId="0" borderId="20" xfId="0" applyNumberFormat="1" applyFont="1" applyBorder="1"/>
    <xf numFmtId="0" fontId="4" fillId="0" borderId="21" xfId="0" applyFont="1" applyBorder="1"/>
    <xf numFmtId="0" fontId="16" fillId="0" borderId="0" xfId="0" applyFont="1"/>
    <xf numFmtId="0" fontId="17" fillId="0" borderId="0" xfId="0" applyFont="1"/>
    <xf numFmtId="0" fontId="12" fillId="0" borderId="0" xfId="0" applyFont="1"/>
    <xf numFmtId="0" fontId="12" fillId="2" borderId="9" xfId="0" applyFont="1" applyFill="1" applyBorder="1"/>
    <xf numFmtId="0" fontId="4" fillId="0" borderId="18" xfId="0" applyFont="1" applyBorder="1" applyAlignment="1">
      <alignment horizontal="right"/>
    </xf>
    <xf numFmtId="164" fontId="4" fillId="6" borderId="4" xfId="0" applyNumberFormat="1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164" fontId="0" fillId="0" borderId="0" xfId="0" applyNumberFormat="1"/>
    <xf numFmtId="0" fontId="8" fillId="6" borderId="0" xfId="0" applyFont="1" applyFill="1" applyAlignment="1">
      <alignment horizontal="right"/>
    </xf>
    <xf numFmtId="0" fontId="8" fillId="7" borderId="0" xfId="0" applyFont="1" applyFill="1" applyAlignment="1">
      <alignment horizontal="right"/>
    </xf>
    <xf numFmtId="0" fontId="8" fillId="8" borderId="0" xfId="0" applyFont="1" applyFill="1" applyAlignment="1">
      <alignment horizontal="right"/>
    </xf>
    <xf numFmtId="164" fontId="0" fillId="6" borderId="0" xfId="0" applyNumberFormat="1" applyFill="1"/>
    <xf numFmtId="164" fontId="0" fillId="7" borderId="0" xfId="0" applyNumberFormat="1" applyFill="1"/>
    <xf numFmtId="0" fontId="0" fillId="8" borderId="0" xfId="0" applyFill="1"/>
    <xf numFmtId="164" fontId="2" fillId="0" borderId="0" xfId="0" applyNumberFormat="1" applyFont="1"/>
    <xf numFmtId="164" fontId="4" fillId="0" borderId="1" xfId="0" applyNumberFormat="1" applyFont="1" applyBorder="1" applyAlignment="1">
      <alignment horizontal="right" readingOrder="2"/>
    </xf>
    <xf numFmtId="164" fontId="4" fillId="0" borderId="2" xfId="0" applyNumberFormat="1" applyFont="1" applyBorder="1" applyAlignment="1">
      <alignment horizontal="right" readingOrder="2"/>
    </xf>
    <xf numFmtId="164" fontId="4" fillId="0" borderId="3" xfId="0" applyNumberFormat="1" applyFont="1" applyBorder="1" applyAlignment="1">
      <alignment horizontal="right" readingOrder="2"/>
    </xf>
    <xf numFmtId="164" fontId="4" fillId="0" borderId="4" xfId="0" applyNumberFormat="1" applyFont="1" applyBorder="1" applyAlignment="1">
      <alignment horizontal="right" readingOrder="2"/>
    </xf>
    <xf numFmtId="0" fontId="4" fillId="0" borderId="0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6" borderId="19" xfId="0" applyFont="1" applyFill="1" applyBorder="1"/>
    <xf numFmtId="0" fontId="4" fillId="6" borderId="21" xfId="0" applyFont="1" applyFill="1" applyBorder="1"/>
    <xf numFmtId="0" fontId="8" fillId="0" borderId="22" xfId="0" applyFont="1" applyBorder="1" applyAlignment="1">
      <alignment horizontal="right"/>
    </xf>
    <xf numFmtId="164" fontId="8" fillId="0" borderId="23" xfId="0" applyNumberFormat="1" applyFont="1" applyBorder="1"/>
    <xf numFmtId="164" fontId="8" fillId="0" borderId="24" xfId="0" applyNumberFormat="1" applyFont="1" applyBorder="1"/>
    <xf numFmtId="0" fontId="8" fillId="0" borderId="25" xfId="0" applyFont="1" applyBorder="1"/>
    <xf numFmtId="164" fontId="8" fillId="0" borderId="26" xfId="0" applyNumberFormat="1" applyFont="1" applyBorder="1"/>
    <xf numFmtId="0" fontId="15" fillId="0" borderId="0" xfId="0" applyFont="1" applyAlignment="1">
      <alignment horizontal="right" readingOrder="2"/>
    </xf>
    <xf numFmtId="0" fontId="10" fillId="0" borderId="0" xfId="0" applyFont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97196"/>
      <color rgb="FF44A077"/>
      <color rgb="FFFF6A7D"/>
      <color rgb="FF744C62"/>
      <color rgb="FF36A4C6"/>
      <color rgb="FF2A4156"/>
      <color rgb="FFFAE799"/>
      <color rgb="FFF7C1C9"/>
      <color rgb="FFE0D36A"/>
      <color rgb="FFFDE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8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איפה כדי להשתפר?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8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ראשי!$H$21</c:f>
              <c:strCache>
                <c:ptCount val="1"/>
                <c:pt idx="0">
                  <c:v>קניות בסופר</c:v>
                </c:pt>
              </c:strCache>
            </c:strRef>
          </c:tx>
          <c:spPr>
            <a:solidFill>
              <a:srgbClr val="744C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597196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ראשי!$I$21</c:f>
              <c:numCache>
                <c:formatCode>_("₪"* #,##0_);_("₪"* \(#,##0\);_("₪"* "-"??_);_(@_)</c:formatCode>
                <c:ptCount val="1"/>
                <c:pt idx="0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5-034C-986C-C387CC3036E1}"/>
            </c:ext>
          </c:extLst>
        </c:ser>
        <c:ser>
          <c:idx val="1"/>
          <c:order val="1"/>
          <c:tx>
            <c:strRef>
              <c:f>ראשי!$H$22</c:f>
              <c:strCache>
                <c:ptCount val="1"/>
                <c:pt idx="0">
                  <c:v>משכנתא</c:v>
                </c:pt>
              </c:strCache>
            </c:strRef>
          </c:tx>
          <c:spPr>
            <a:solidFill>
              <a:srgbClr val="5971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597196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ראשי!$I$22</c:f>
              <c:numCache>
                <c:formatCode>_("₪"* #,##0_);_("₪"* \(#,##0\);_("₪"* "-"??_);_(@_)</c:formatCode>
                <c:ptCount val="1"/>
                <c:pt idx="0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5-034C-986C-C387CC3036E1}"/>
            </c:ext>
          </c:extLst>
        </c:ser>
        <c:ser>
          <c:idx val="2"/>
          <c:order val="2"/>
          <c:tx>
            <c:strRef>
              <c:f>ראשי!$D$21</c:f>
              <c:strCache>
                <c:ptCount val="1"/>
                <c:pt idx="0">
                  <c:v>סה״כ הכנסות</c:v>
                </c:pt>
              </c:strCache>
            </c:strRef>
          </c:tx>
          <c:spPr>
            <a:solidFill>
              <a:srgbClr val="44A07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 rtl="1">
                  <a:defRPr sz="1200" b="1" i="0" u="none" strike="noStrike" kern="1200" baseline="0">
                    <a:solidFill>
                      <a:srgbClr val="597196"/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ראשי!$E$21</c:f>
              <c:numCache>
                <c:formatCode>_("₪"* #,##0_);_("₪"* \(#,##0\);_("₪"* "-"??_);_(@_)</c:formatCode>
                <c:ptCount val="1"/>
                <c:pt idx="0">
                  <c:v>29448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5-034C-986C-C387CC303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784736"/>
        <c:axId val="176836896"/>
      </c:barChart>
      <c:catAx>
        <c:axId val="1927847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76836896"/>
        <c:crosses val="autoZero"/>
        <c:auto val="1"/>
        <c:lblAlgn val="ctr"/>
        <c:lblOffset val="100"/>
        <c:noMultiLvlLbl val="0"/>
      </c:catAx>
      <c:valAx>
        <c:axId val="176836896"/>
        <c:scaling>
          <c:orientation val="minMax"/>
        </c:scaling>
        <c:delete val="0"/>
        <c:axPos val="l"/>
        <c:numFmt formatCode="_(&quot;₪&quot;* #,##0_);_(&quot;₪&quot;* \(#,##0\);_(&quot;₪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IL"/>
          </a:p>
        </c:txPr>
        <c:crossAx val="19278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38054793712579"/>
          <c:y val="0.93251501745271537"/>
          <c:w val="0.74004939691527338"/>
          <c:h val="6.1253754363178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597196"/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solidFill>
        <a:srgbClr val="597196"/>
      </a:solidFill>
      <a:prstDash val="solid"/>
      <a:miter lim="800000"/>
    </a:ln>
    <a:effectLst/>
  </c:spPr>
  <c:txPr>
    <a:bodyPr/>
    <a:lstStyle/>
    <a:p>
      <a:pPr>
        <a:defRPr>
          <a:solidFill>
            <a:srgbClr val="597196"/>
          </a:solidFill>
          <a:latin typeface="+mn-lt"/>
          <a:ea typeface="+mn-ea"/>
          <a:cs typeface="+mn-cs"/>
        </a:defRPr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יתרה</a:t>
            </a:r>
            <a:r>
              <a:rPr lang="he-IL" b="1" baseline="0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של סוף חודש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A07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DEC-AE4A-8BD8-CF8D7064692A}"/>
              </c:ext>
            </c:extLst>
          </c:dPt>
          <c:dPt>
            <c:idx val="1"/>
            <c:invertIfNegative val="0"/>
            <c:bubble3D val="0"/>
            <c:spPr>
              <a:solidFill>
                <a:srgbClr val="5971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C-AE4A-8BD8-CF8D7064692A}"/>
              </c:ext>
            </c:extLst>
          </c:dPt>
          <c:dPt>
            <c:idx val="2"/>
            <c:invertIfNegative val="0"/>
            <c:bubble3D val="0"/>
            <c:spPr>
              <a:solidFill>
                <a:srgbClr val="FF6A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C-AE4A-8BD8-CF8D7064692A}"/>
              </c:ext>
            </c:extLst>
          </c:dPt>
          <c:cat>
            <c:strRef>
              <c:f>ראשי!$D$37:$F$37</c:f>
              <c:strCache>
                <c:ptCount val="3"/>
                <c:pt idx="0">
                  <c:v>הכנסות </c:v>
                </c:pt>
                <c:pt idx="1">
                  <c:v>הוצאות</c:v>
                </c:pt>
                <c:pt idx="2">
                  <c:v>יתרה חודשית</c:v>
                </c:pt>
              </c:strCache>
            </c:strRef>
          </c:cat>
          <c:val>
            <c:numRef>
              <c:f>ראשי!$D$38:$F$38</c:f>
              <c:numCache>
                <c:formatCode>_("₪"* #,##0_);_("₪"* \(#,##0\);_("₪"* "-"??_);_(@_)</c:formatCode>
                <c:ptCount val="3"/>
                <c:pt idx="0">
                  <c:v>29448</c:v>
                </c:pt>
                <c:pt idx="1">
                  <c:v>14341</c:v>
                </c:pt>
                <c:pt idx="2">
                  <c:v>15107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C-AE4A-8BD8-CF8D7064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355312"/>
        <c:axId val="1906176656"/>
      </c:barChart>
      <c:catAx>
        <c:axId val="190535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IL"/>
          </a:p>
        </c:txPr>
        <c:crossAx val="1906176656"/>
        <c:crosses val="autoZero"/>
        <c:auto val="1"/>
        <c:lblAlgn val="ctr"/>
        <c:lblOffset val="100"/>
        <c:noMultiLvlLbl val="0"/>
      </c:catAx>
      <c:valAx>
        <c:axId val="1906176656"/>
        <c:scaling>
          <c:orientation val="minMax"/>
        </c:scaling>
        <c:delete val="0"/>
        <c:axPos val="l"/>
        <c:numFmt formatCode="_(&quot;₪&quot;* #,##0_);_(&quot;₪&quot;* \(#,##0\);_(&quot;₪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IL"/>
          </a:p>
        </c:txPr>
        <c:crossAx val="190535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597196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מעקב אחר סילוק</a:t>
            </a:r>
            <a:r>
              <a:rPr lang="he-IL" b="1" baseline="0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הלוואה</a:t>
            </a:r>
          </a:p>
        </c:rich>
      </c:tx>
      <c:layout>
        <c:manualLayout>
          <c:xMode val="edge"/>
          <c:yMode val="edge"/>
          <c:x val="0.3626669749991232"/>
          <c:y val="1.92185248420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971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B24-494D-8356-C87F4AC52353}"/>
              </c:ext>
            </c:extLst>
          </c:dPt>
          <c:dPt>
            <c:idx val="1"/>
            <c:invertIfNegative val="0"/>
            <c:bubble3D val="0"/>
            <c:spPr>
              <a:solidFill>
                <a:srgbClr val="44A07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24-494D-8356-C87F4AC52353}"/>
              </c:ext>
            </c:extLst>
          </c:dPt>
          <c:cat>
            <c:strRef>
              <c:f>(ראשי!$D$52,ראשי!$H$52)</c:f>
              <c:strCache>
                <c:ptCount val="2"/>
                <c:pt idx="0">
                  <c:v>יתרת פתיחה</c:v>
                </c:pt>
                <c:pt idx="1">
                  <c:v>יתרת סגירה</c:v>
                </c:pt>
              </c:strCache>
            </c:strRef>
          </c:cat>
          <c:val>
            <c:numRef>
              <c:f>(ראשי!$D$53,ראשי!$H$53)</c:f>
              <c:numCache>
                <c:formatCode>_("₪"* #,##0_);_("₪"* \(#,##0\);_("₪"* "-"??_);_(@_)</c:formatCode>
                <c:ptCount val="2"/>
                <c:pt idx="0" formatCode="General">
                  <c:v>30000</c:v>
                </c:pt>
                <c:pt idx="1">
                  <c:v>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4-494D-8356-C87F4AC52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5897536"/>
        <c:axId val="1642634480"/>
      </c:barChart>
      <c:catAx>
        <c:axId val="185589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642634480"/>
        <c:crosses val="autoZero"/>
        <c:auto val="1"/>
        <c:lblAlgn val="ctr"/>
        <c:lblOffset val="100"/>
        <c:noMultiLvlLbl val="0"/>
      </c:catAx>
      <c:valAx>
        <c:axId val="1642634480"/>
        <c:scaling>
          <c:orientation val="minMax"/>
          <c:max val="13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8558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baseline="0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מאיפה תכל׳ס נכנס הכסף?</a:t>
            </a:r>
          </a:p>
          <a:p>
            <a:pPr>
              <a:defRPr sz="1800" b="1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 sz="1800" b="1" baseline="0">
              <a:solidFill>
                <a:srgbClr val="597196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הכנסות!$H$16</c:f>
              <c:strCache>
                <c:ptCount val="1"/>
                <c:pt idx="0">
                  <c:v>הכנסה חודשית</c:v>
                </c:pt>
              </c:strCache>
            </c:strRef>
          </c:tx>
          <c:spPr>
            <a:solidFill>
              <a:srgbClr val="597196"/>
            </a:solidFill>
            <a:ln w="19050">
              <a:solidFill>
                <a:srgbClr val="597196"/>
              </a:solidFill>
            </a:ln>
          </c:spPr>
          <c:dPt>
            <c:idx val="0"/>
            <c:bubble3D val="0"/>
            <c:spPr>
              <a:solidFill>
                <a:srgbClr val="44A077"/>
              </a:solidFill>
              <a:ln w="19050">
                <a:solidFill>
                  <a:srgbClr val="5971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8-DD41-82B7-3C45FCE43810}"/>
              </c:ext>
            </c:extLst>
          </c:dPt>
          <c:dPt>
            <c:idx val="1"/>
            <c:bubble3D val="0"/>
            <c:spPr>
              <a:solidFill>
                <a:srgbClr val="597196"/>
              </a:solidFill>
              <a:ln w="19050">
                <a:solidFill>
                  <a:srgbClr val="5971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E8-DD41-82B7-3C45FCE43810}"/>
              </c:ext>
            </c:extLst>
          </c:dPt>
          <c:dPt>
            <c:idx val="2"/>
            <c:bubble3D val="0"/>
            <c:spPr>
              <a:solidFill>
                <a:srgbClr val="744C62"/>
              </a:solidFill>
              <a:ln w="19050">
                <a:solidFill>
                  <a:srgbClr val="5971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C-B346-B15C-F41F577E1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הכנסות!$G$17:$G$19</c:f>
              <c:strCache>
                <c:ptCount val="3"/>
                <c:pt idx="0">
                  <c:v>משכורת שכר שעתי</c:v>
                </c:pt>
                <c:pt idx="1">
                  <c:v>הכנסות משירותים</c:v>
                </c:pt>
                <c:pt idx="2">
                  <c:v>אחר</c:v>
                </c:pt>
              </c:strCache>
            </c:strRef>
          </c:cat>
          <c:val>
            <c:numRef>
              <c:f>הכנסות!$H$17:$H$19</c:f>
              <c:numCache>
                <c:formatCode>_("₪"* #,##0_);_("₪"* \(#,##0\);_("₪"* "-"??_);_(@_)</c:formatCode>
                <c:ptCount val="3"/>
                <c:pt idx="0">
                  <c:v>13248</c:v>
                </c:pt>
                <c:pt idx="1">
                  <c:v>11200</c:v>
                </c:pt>
                <c:pt idx="2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8-DD41-82B7-3C45FCE438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19050" cap="flat" cmpd="sng" algn="ctr">
      <a:solidFill>
        <a:srgbClr val="597196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baseline="0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כמה תכלס אני מוציא על החיים?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'הוצאות משתנות'!$H$20</c:f>
              <c:strCache>
                <c:ptCount val="1"/>
                <c:pt idx="0">
                  <c:v>סכום בש״ח</c:v>
                </c:pt>
              </c:strCache>
            </c:strRef>
          </c:tx>
          <c:dPt>
            <c:idx val="0"/>
            <c:bubble3D val="0"/>
            <c:spPr>
              <a:solidFill>
                <a:srgbClr val="744C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4-FC45-BCF0-55F6983FF6CE}"/>
              </c:ext>
            </c:extLst>
          </c:dPt>
          <c:dPt>
            <c:idx val="1"/>
            <c:bubble3D val="0"/>
            <c:spPr>
              <a:solidFill>
                <a:srgbClr val="5971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C4-FC45-BCF0-55F6983FF6CE}"/>
              </c:ext>
            </c:extLst>
          </c:dPt>
          <c:dPt>
            <c:idx val="2"/>
            <c:bubble3D val="0"/>
            <c:spPr>
              <a:solidFill>
                <a:srgbClr val="36A4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4-FC45-BCF0-55F6983FF6CE}"/>
              </c:ext>
            </c:extLst>
          </c:dPt>
          <c:dPt>
            <c:idx val="3"/>
            <c:bubble3D val="0"/>
            <c:spPr>
              <a:solidFill>
                <a:srgbClr val="FDED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7C4-FC45-BCF0-55F6983FF6CE}"/>
              </c:ext>
            </c:extLst>
          </c:dPt>
          <c:dPt>
            <c:idx val="4"/>
            <c:bubble3D val="0"/>
            <c:spPr>
              <a:solidFill>
                <a:srgbClr val="2A41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7C4-FC45-BCF0-55F6983FF6CE}"/>
              </c:ext>
            </c:extLst>
          </c:dPt>
          <c:dPt>
            <c:idx val="5"/>
            <c:bubble3D val="0"/>
            <c:spPr>
              <a:solidFill>
                <a:srgbClr val="44A0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4-FC45-BCF0-55F6983FF6CE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597196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en-I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7C4-FC45-BCF0-55F6983FF6C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597196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en-I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D7C4-FC45-BCF0-55F6983FF6C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597196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en-I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D7C4-FC45-BCF0-55F6983FF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'הוצאות משתנות'!$G$21:$G$26</c:f>
              <c:strCache>
                <c:ptCount val="6"/>
                <c:pt idx="0">
                  <c:v>אחזקת רכב</c:v>
                </c:pt>
                <c:pt idx="1">
                  <c:v>קניות בסופר</c:v>
                </c:pt>
                <c:pt idx="2">
                  <c:v>קטגוריה 1</c:v>
                </c:pt>
                <c:pt idx="3">
                  <c:v>קטגוריה 2</c:v>
                </c:pt>
                <c:pt idx="4">
                  <c:v>קטגוריה 3</c:v>
                </c:pt>
                <c:pt idx="5">
                  <c:v>סיגריות</c:v>
                </c:pt>
              </c:strCache>
            </c:strRef>
          </c:cat>
          <c:val>
            <c:numRef>
              <c:f>'הוצאות משתנות'!$H$21:$H$26</c:f>
              <c:numCache>
                <c:formatCode>_("₪"* #,##0_);_("₪"* \(#,##0\);_("₪"* "-"??_);_(@_)</c:formatCode>
                <c:ptCount val="6"/>
                <c:pt idx="0">
                  <c:v>800</c:v>
                </c:pt>
                <c:pt idx="1">
                  <c:v>1500</c:v>
                </c:pt>
                <c:pt idx="2">
                  <c:v>900</c:v>
                </c:pt>
                <c:pt idx="3">
                  <c:v>900</c:v>
                </c:pt>
                <c:pt idx="4">
                  <c:v>606</c:v>
                </c:pt>
                <c:pt idx="5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4-FC45-BCF0-55F6983FF6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19050" cap="flat" cmpd="sng" algn="ctr">
      <a:solidFill>
        <a:srgbClr val="597196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597196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baseline="0">
                <a:solidFill>
                  <a:srgbClr val="597196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לפני שאני פותח את החודש, כמה אני מוציא?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597196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'הוצאות קבועות'!$H$21</c:f>
              <c:strCache>
                <c:ptCount val="1"/>
                <c:pt idx="0">
                  <c:v>סה״כ בש״ח</c:v>
                </c:pt>
              </c:strCache>
            </c:strRef>
          </c:tx>
          <c:dPt>
            <c:idx val="0"/>
            <c:bubble3D val="0"/>
            <c:spPr>
              <a:solidFill>
                <a:srgbClr val="44A0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F-E94B-A20E-79E65743A9CE}"/>
              </c:ext>
            </c:extLst>
          </c:dPt>
          <c:dPt>
            <c:idx val="1"/>
            <c:bubble3D val="0"/>
            <c:spPr>
              <a:solidFill>
                <a:srgbClr val="E0D36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F-E94B-A20E-79E65743A9CE}"/>
              </c:ext>
            </c:extLst>
          </c:dPt>
          <c:dPt>
            <c:idx val="2"/>
            <c:bubble3D val="0"/>
            <c:spPr>
              <a:solidFill>
                <a:srgbClr val="744C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AF-E94B-A20E-79E65743A9CE}"/>
              </c:ext>
            </c:extLst>
          </c:dPt>
          <c:dPt>
            <c:idx val="3"/>
            <c:bubble3D val="0"/>
            <c:spPr>
              <a:solidFill>
                <a:srgbClr val="36A4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AF-E94B-A20E-79E65743A9CE}"/>
              </c:ext>
            </c:extLst>
          </c:dPt>
          <c:dPt>
            <c:idx val="4"/>
            <c:bubble3D val="0"/>
            <c:spPr>
              <a:solidFill>
                <a:srgbClr val="2A41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F-E94B-A20E-79E65743A9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F-E94B-A20E-79E65743A9CE}"/>
              </c:ext>
            </c:extLst>
          </c:dPt>
          <c:dPt>
            <c:idx val="6"/>
            <c:bubble3D val="0"/>
            <c:spPr>
              <a:solidFill>
                <a:srgbClr val="5971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9B-487E-AAE0-EBE70F07A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'הוצאות קבועות'!$G$22:$G$28</c:f>
              <c:strCache>
                <c:ptCount val="7"/>
                <c:pt idx="0">
                  <c:v>שכר דירה</c:v>
                </c:pt>
                <c:pt idx="1">
                  <c:v>ארנונה</c:v>
                </c:pt>
                <c:pt idx="2">
                  <c:v>חשמל</c:v>
                </c:pt>
                <c:pt idx="3">
                  <c:v>מים</c:v>
                </c:pt>
                <c:pt idx="4">
                  <c:v>פרטנר</c:v>
                </c:pt>
                <c:pt idx="5">
                  <c:v>החזר הלוואה א׳</c:v>
                </c:pt>
                <c:pt idx="6">
                  <c:v>משכנתא</c:v>
                </c:pt>
              </c:strCache>
            </c:strRef>
          </c:cat>
          <c:val>
            <c:numRef>
              <c:f>'הוצאות קבועות'!$H$22:$H$28</c:f>
              <c:numCache>
                <c:formatCode>_("₪"* #,##0_);_("₪"* \(#,##0\);_("₪"* "-"??_);_(@_)</c:formatCode>
                <c:ptCount val="7"/>
                <c:pt idx="0">
                  <c:v>400</c:v>
                </c:pt>
                <c:pt idx="1">
                  <c:v>1000</c:v>
                </c:pt>
                <c:pt idx="2">
                  <c:v>680</c:v>
                </c:pt>
                <c:pt idx="3">
                  <c:v>438</c:v>
                </c:pt>
                <c:pt idx="4">
                  <c:v>217</c:v>
                </c:pt>
                <c:pt idx="5">
                  <c:v>1500</c:v>
                </c:pt>
                <c:pt idx="6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F-E94B-A20E-79E65743A9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19050" cap="flat" cmpd="sng" algn="ctr">
      <a:solidFill>
        <a:srgbClr val="597196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'תכנית אישית'!$J$5</c:f>
              <c:strCache>
                <c:ptCount val="1"/>
                <c:pt idx="0">
                  <c:v>הכנסה חודשית</c:v>
                </c:pt>
              </c:strCache>
            </c:strRef>
          </c:tx>
          <c:dPt>
            <c:idx val="0"/>
            <c:bubble3D val="0"/>
            <c:spPr>
              <a:solidFill>
                <a:srgbClr val="5971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C-BD4C-B9A1-2ED6F5E465DB}"/>
              </c:ext>
            </c:extLst>
          </c:dPt>
          <c:dPt>
            <c:idx val="1"/>
            <c:bubble3D val="0"/>
            <c:spPr>
              <a:solidFill>
                <a:srgbClr val="44A0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BC-BD4C-B9A1-2ED6F5E46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'תכנית אישית'!$I$7:$I$8</c:f>
              <c:strCache>
                <c:ptCount val="2"/>
                <c:pt idx="0">
                  <c:v> הכנסות משירותים </c:v>
                </c:pt>
                <c:pt idx="1">
                  <c:v> אחר </c:v>
                </c:pt>
              </c:strCache>
            </c:strRef>
          </c:cat>
          <c:val>
            <c:numRef>
              <c:f>'תכנית אישית'!$J$7:$J$8</c:f>
              <c:numCache>
                <c:formatCode>_("₪"* #,##0_);_("₪"* \(#,##0\);_("₪"* "-"??_);_(@_)</c:formatCode>
                <c:ptCount val="2"/>
                <c:pt idx="0">
                  <c:v>11200</c:v>
                </c:pt>
                <c:pt idx="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C-BD4C-B9A1-2ED6F5E465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'תכנית אישית'!$L$13</c:f>
              <c:strCache>
                <c:ptCount val="1"/>
                <c:pt idx="0">
                  <c:v>מטרה</c:v>
                </c:pt>
              </c:strCache>
            </c:strRef>
          </c:tx>
          <c:dPt>
            <c:idx val="0"/>
            <c:bubble3D val="0"/>
            <c:spPr>
              <a:solidFill>
                <a:srgbClr val="44A0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0-844C-BADC-A98BEB3C06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0-844C-BADC-A98BEB3C06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0-844C-BADC-A98BEB3C06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0-844C-BADC-A98BEB3C06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0-844C-BADC-A98BEB3C06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0-844C-BADC-A98BEB3C065D}"/>
              </c:ext>
            </c:extLst>
          </c:dPt>
          <c:dPt>
            <c:idx val="6"/>
            <c:bubble3D val="0"/>
            <c:spPr>
              <a:solidFill>
                <a:srgbClr val="5971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0-844C-BADC-A98BEB3C06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'תכנית אישית'!$I$14:$I$20</c:f>
              <c:strCache>
                <c:ptCount val="7"/>
                <c:pt idx="0">
                  <c:v>אחזקת רכב</c:v>
                </c:pt>
                <c:pt idx="1">
                  <c:v>קניות בסופר</c:v>
                </c:pt>
                <c:pt idx="2">
                  <c:v>קטגוריה 1</c:v>
                </c:pt>
                <c:pt idx="3">
                  <c:v>קטגוריה 2</c:v>
                </c:pt>
                <c:pt idx="4">
                  <c:v>קטגוריה 3</c:v>
                </c:pt>
                <c:pt idx="5">
                  <c:v>סיגריות</c:v>
                </c:pt>
                <c:pt idx="6">
                  <c:v>סה״כ הוצאות משתנות</c:v>
                </c:pt>
              </c:strCache>
            </c:strRef>
          </c:cat>
          <c:val>
            <c:numRef>
              <c:f>'תכנית אישית'!$L$14:$L$20</c:f>
              <c:numCache>
                <c:formatCode>_("₪"* #,##0_);_("₪"* \(#,##0\);_("₪"* "-"??_);_(@_)</c:formatCode>
                <c:ptCount val="7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700</c:v>
                </c:pt>
                <c:pt idx="4">
                  <c:v>1200</c:v>
                </c:pt>
                <c:pt idx="5">
                  <c:v>100</c:v>
                </c:pt>
                <c:pt idx="6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D6A0-844C-BADC-A98BEB3C06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2</xdr:col>
      <xdr:colOff>635000</xdr:colOff>
      <xdr:row>6</xdr:row>
      <xdr:rowOff>176326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613C34-8406-4242-820B-A9361AF5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2706000" y="254000"/>
          <a:ext cx="1447800" cy="1154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88900</xdr:rowOff>
    </xdr:from>
    <xdr:to>
      <xdr:col>2</xdr:col>
      <xdr:colOff>647700</xdr:colOff>
      <xdr:row>7</xdr:row>
      <xdr:rowOff>23926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223321-4146-5A40-AD23-6C905894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4839600" y="292100"/>
          <a:ext cx="1447800" cy="1154226"/>
        </a:xfrm>
        <a:prstGeom prst="rect">
          <a:avLst/>
        </a:prstGeom>
      </xdr:spPr>
    </xdr:pic>
    <xdr:clientData/>
  </xdr:twoCellAnchor>
  <xdr:twoCellAnchor>
    <xdr:from>
      <xdr:col>10</xdr:col>
      <xdr:colOff>342900</xdr:colOff>
      <xdr:row>1</xdr:row>
      <xdr:rowOff>12700</xdr:rowOff>
    </xdr:from>
    <xdr:to>
      <xdr:col>18</xdr:col>
      <xdr:colOff>787400</xdr:colOff>
      <xdr:row>25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EF07B9-5811-9D51-C7C7-B9FCAC31C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336626</xdr:colOff>
      <xdr:row>28</xdr:row>
      <xdr:rowOff>0</xdr:rowOff>
    </xdr:from>
    <xdr:to>
      <xdr:col>18</xdr:col>
      <xdr:colOff>771180</xdr:colOff>
      <xdr:row>44</xdr:row>
      <xdr:rowOff>198916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9F4A52-ACBD-0DC8-18E7-18A0B30C8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321326</xdr:colOff>
      <xdr:row>47</xdr:row>
      <xdr:rowOff>15301</xdr:rowOff>
    </xdr:from>
    <xdr:to>
      <xdr:col>18</xdr:col>
      <xdr:colOff>725279</xdr:colOff>
      <xdr:row>59</xdr:row>
      <xdr:rowOff>30602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EAFEB5-2B90-BBD6-7384-A226E9F48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50801</xdr:rowOff>
    </xdr:from>
    <xdr:to>
      <xdr:col>2</xdr:col>
      <xdr:colOff>622300</xdr:colOff>
      <xdr:row>6</xdr:row>
      <xdr:rowOff>189027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C86C79-277E-E746-8C93-4CB56589A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3544200" y="50801"/>
          <a:ext cx="1447800" cy="1154226"/>
        </a:xfrm>
        <a:prstGeom prst="rect">
          <a:avLst/>
        </a:prstGeom>
      </xdr:spPr>
    </xdr:pic>
    <xdr:clientData/>
  </xdr:twoCellAnchor>
  <xdr:twoCellAnchor>
    <xdr:from>
      <xdr:col>9</xdr:col>
      <xdr:colOff>299156</xdr:colOff>
      <xdr:row>0</xdr:row>
      <xdr:rowOff>204611</xdr:rowOff>
    </xdr:from>
    <xdr:to>
      <xdr:col>17</xdr:col>
      <xdr:colOff>12701</xdr:colOff>
      <xdr:row>22</xdr:row>
      <xdr:rowOff>39511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A6312F-6365-9E56-AE8F-01476A60FF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25400</xdr:rowOff>
    </xdr:from>
    <xdr:to>
      <xdr:col>2</xdr:col>
      <xdr:colOff>635000</xdr:colOff>
      <xdr:row>6</xdr:row>
      <xdr:rowOff>163626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0BC21-AC29-AC41-9313-9B261E4E7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3277500" y="241300"/>
          <a:ext cx="1447800" cy="1154226"/>
        </a:xfrm>
        <a:prstGeom prst="rect">
          <a:avLst/>
        </a:prstGeom>
      </xdr:spPr>
    </xdr:pic>
    <xdr:clientData/>
  </xdr:twoCellAnchor>
  <xdr:twoCellAnchor>
    <xdr:from>
      <xdr:col>9</xdr:col>
      <xdr:colOff>266700</xdr:colOff>
      <xdr:row>1</xdr:row>
      <xdr:rowOff>0</xdr:rowOff>
    </xdr:from>
    <xdr:to>
      <xdr:col>16</xdr:col>
      <xdr:colOff>749300</xdr:colOff>
      <xdr:row>28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C783A5-B154-B694-627C-D85984EF7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2</xdr:col>
      <xdr:colOff>622300</xdr:colOff>
      <xdr:row>6</xdr:row>
      <xdr:rowOff>176326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9DFF2-934A-B34E-BAFA-236B2066A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3760100" y="254000"/>
          <a:ext cx="1447800" cy="1154226"/>
        </a:xfrm>
        <a:prstGeom prst="rect">
          <a:avLst/>
        </a:prstGeom>
      </xdr:spPr>
    </xdr:pic>
    <xdr:clientData/>
  </xdr:twoCellAnchor>
  <xdr:twoCellAnchor>
    <xdr:from>
      <xdr:col>9</xdr:col>
      <xdr:colOff>139700</xdr:colOff>
      <xdr:row>0</xdr:row>
      <xdr:rowOff>203200</xdr:rowOff>
    </xdr:from>
    <xdr:to>
      <xdr:col>17</xdr:col>
      <xdr:colOff>482600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358B5-CDDB-F66E-A39E-B701501FE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200991</xdr:colOff>
      <xdr:row>0</xdr:row>
      <xdr:rowOff>13804</xdr:rowOff>
    </xdr:from>
    <xdr:to>
      <xdr:col>15</xdr:col>
      <xdr:colOff>552174</xdr:colOff>
      <xdr:row>10</xdr:row>
      <xdr:rowOff>165652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272871-4FD1-D141-B2BB-7811B3AEE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192156</xdr:colOff>
      <xdr:row>11</xdr:row>
      <xdr:rowOff>139977</xdr:rowOff>
    </xdr:from>
    <xdr:to>
      <xdr:col>19</xdr:col>
      <xdr:colOff>14356</xdr:colOff>
      <xdr:row>26</xdr:row>
      <xdr:rowOff>182217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938092-5062-004A-AE75-B03EB9956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C5E92-4E86-3B43-B5B5-FB9281725D11}">
  <dimension ref="B1:L22"/>
  <sheetViews>
    <sheetView showGridLines="0" rightToLeft="1" workbookViewId="0"/>
  </sheetViews>
  <sheetFormatPr baseColWidth="10" defaultColWidth="11" defaultRowHeight="16" x14ac:dyDescent="0.2"/>
  <cols>
    <col min="4" max="4" width="18.6640625" bestFit="1" customWidth="1"/>
  </cols>
  <sheetData>
    <row r="1" spans="2:12" ht="17" thickBot="1" x14ac:dyDescent="0.25"/>
    <row r="2" spans="2:12" x14ac:dyDescent="0.2">
      <c r="B2" s="16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x14ac:dyDescent="0.2">
      <c r="B3" s="19"/>
      <c r="L3" s="20"/>
    </row>
    <row r="4" spans="2:12" x14ac:dyDescent="0.2">
      <c r="B4" s="19"/>
      <c r="L4" s="20"/>
    </row>
    <row r="5" spans="2:12" x14ac:dyDescent="0.2">
      <c r="B5" s="19"/>
      <c r="L5" s="20"/>
    </row>
    <row r="6" spans="2:12" x14ac:dyDescent="0.2">
      <c r="B6" s="19"/>
      <c r="L6" s="20"/>
    </row>
    <row r="7" spans="2:12" x14ac:dyDescent="0.2">
      <c r="B7" s="19"/>
      <c r="L7" s="20"/>
    </row>
    <row r="8" spans="2:12" ht="21" x14ac:dyDescent="0.25">
      <c r="B8" s="19"/>
      <c r="D8" s="48">
        <f ca="1">NOW()</f>
        <v>44848.991191666668</v>
      </c>
      <c r="E8" s="6"/>
      <c r="F8" s="6"/>
      <c r="G8" s="6"/>
      <c r="H8" s="6"/>
      <c r="L8" s="20"/>
    </row>
    <row r="9" spans="2:12" ht="26" x14ac:dyDescent="0.3">
      <c r="B9" s="19"/>
      <c r="D9" s="46" t="s">
        <v>64</v>
      </c>
      <c r="E9" s="46"/>
      <c r="F9" s="46"/>
      <c r="G9" s="46" t="s">
        <v>56</v>
      </c>
      <c r="H9" s="46"/>
      <c r="L9" s="20"/>
    </row>
    <row r="10" spans="2:12" x14ac:dyDescent="0.2">
      <c r="B10" s="19"/>
      <c r="D10" s="6"/>
      <c r="E10" s="6"/>
      <c r="F10" s="6"/>
      <c r="G10" s="6"/>
      <c r="H10" s="6"/>
      <c r="L10" s="20"/>
    </row>
    <row r="11" spans="2:12" x14ac:dyDescent="0.2">
      <c r="B11" s="19"/>
      <c r="D11" s="6" t="s">
        <v>46</v>
      </c>
      <c r="E11" s="6"/>
      <c r="F11" s="6"/>
      <c r="G11" s="6"/>
      <c r="H11" s="6"/>
      <c r="L11" s="20"/>
    </row>
    <row r="12" spans="2:12" x14ac:dyDescent="0.2">
      <c r="B12" s="19"/>
      <c r="D12" s="6" t="s">
        <v>45</v>
      </c>
      <c r="E12" s="6"/>
      <c r="F12" s="6"/>
      <c r="G12" s="6"/>
      <c r="H12" s="6"/>
      <c r="L12" s="20"/>
    </row>
    <row r="13" spans="2:12" x14ac:dyDescent="0.2">
      <c r="B13" s="19"/>
      <c r="D13" s="6" t="s">
        <v>54</v>
      </c>
      <c r="E13" s="6"/>
      <c r="F13" s="6"/>
      <c r="G13" s="6"/>
      <c r="H13" s="6"/>
      <c r="L13" s="20"/>
    </row>
    <row r="14" spans="2:12" x14ac:dyDescent="0.2">
      <c r="B14" s="19"/>
      <c r="D14" s="6" t="s">
        <v>47</v>
      </c>
      <c r="E14" s="6"/>
      <c r="F14" s="6"/>
      <c r="G14" s="6"/>
      <c r="H14" s="6"/>
      <c r="L14" s="20"/>
    </row>
    <row r="15" spans="2:12" x14ac:dyDescent="0.2">
      <c r="B15" s="19"/>
      <c r="L15" s="20"/>
    </row>
    <row r="16" spans="2:12" x14ac:dyDescent="0.2">
      <c r="B16" s="19"/>
      <c r="D16" s="43" t="s">
        <v>57</v>
      </c>
      <c r="L16" s="20"/>
    </row>
    <row r="17" spans="2:12" x14ac:dyDescent="0.2">
      <c r="B17" s="19"/>
      <c r="L17" s="20"/>
    </row>
    <row r="18" spans="2:12" x14ac:dyDescent="0.2">
      <c r="B18" s="19"/>
      <c r="L18" s="20"/>
    </row>
    <row r="19" spans="2:12" x14ac:dyDescent="0.2">
      <c r="B19" s="19"/>
      <c r="L19" s="20"/>
    </row>
    <row r="20" spans="2:12" x14ac:dyDescent="0.2">
      <c r="B20" s="19"/>
      <c r="L20" s="20"/>
    </row>
    <row r="21" spans="2:12" x14ac:dyDescent="0.2">
      <c r="B21" s="19"/>
      <c r="L21" s="20"/>
    </row>
    <row r="22" spans="2:12" ht="17" thickBot="1" x14ac:dyDescent="0.2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F27F-52B8-5C4E-8A21-9B79836FD86C}">
  <dimension ref="B1:J59"/>
  <sheetViews>
    <sheetView showGridLines="0" rightToLeft="1" tabSelected="1" zoomScale="83" workbookViewId="0">
      <selection activeCell="I7" sqref="I7"/>
    </sheetView>
  </sheetViews>
  <sheetFormatPr baseColWidth="10" defaultColWidth="10.83203125" defaultRowHeight="16" x14ac:dyDescent="0.2"/>
  <cols>
    <col min="1" max="3" width="10.83203125" style="1"/>
    <col min="4" max="4" width="19" style="1" bestFit="1" customWidth="1"/>
    <col min="5" max="5" width="14.5" style="1" bestFit="1" customWidth="1"/>
    <col min="6" max="6" width="33" style="1" bestFit="1" customWidth="1"/>
    <col min="7" max="7" width="33.6640625" style="1" bestFit="1" customWidth="1"/>
    <col min="8" max="8" width="9.5" style="1" bestFit="1" customWidth="1"/>
    <col min="9" max="9" width="11.6640625" style="1" bestFit="1" customWidth="1"/>
    <col min="10" max="16384" width="10.83203125" style="1"/>
  </cols>
  <sheetData>
    <row r="1" spans="2:10" ht="17" thickBot="1" x14ac:dyDescent="0.25"/>
    <row r="2" spans="2:10" x14ac:dyDescent="0.2">
      <c r="B2" s="8"/>
      <c r="C2" s="9"/>
      <c r="D2" s="9"/>
      <c r="E2" s="9"/>
      <c r="F2" s="9"/>
      <c r="G2" s="9"/>
      <c r="H2" s="9"/>
      <c r="I2" s="9"/>
      <c r="J2" s="10"/>
    </row>
    <row r="3" spans="2:10" x14ac:dyDescent="0.2">
      <c r="B3" s="11"/>
      <c r="D3" s="47"/>
      <c r="E3" s="47"/>
      <c r="F3" s="47"/>
      <c r="G3" s="47"/>
      <c r="J3" s="12"/>
    </row>
    <row r="4" spans="2:10" x14ac:dyDescent="0.2">
      <c r="B4" s="11"/>
      <c r="D4"/>
      <c r="E4"/>
      <c r="F4"/>
      <c r="G4"/>
      <c r="J4" s="12"/>
    </row>
    <row r="5" spans="2:10" x14ac:dyDescent="0.2">
      <c r="B5" s="11"/>
      <c r="D5"/>
      <c r="E5"/>
      <c r="F5"/>
      <c r="G5"/>
      <c r="J5" s="12"/>
    </row>
    <row r="6" spans="2:10" x14ac:dyDescent="0.2">
      <c r="B6" s="11"/>
      <c r="J6" s="12"/>
    </row>
    <row r="7" spans="2:10" x14ac:dyDescent="0.2">
      <c r="B7" s="11"/>
      <c r="J7" s="12"/>
    </row>
    <row r="8" spans="2:10" x14ac:dyDescent="0.2">
      <c r="B8" s="11"/>
      <c r="J8" s="12"/>
    </row>
    <row r="9" spans="2:10" ht="21" x14ac:dyDescent="0.25">
      <c r="B9" s="11"/>
      <c r="D9" s="27">
        <f ca="1">NOW()</f>
        <v>44848.991191666668</v>
      </c>
      <c r="E9" s="6"/>
      <c r="F9" s="6"/>
      <c r="G9" s="6"/>
      <c r="H9" s="6"/>
      <c r="I9" s="6"/>
      <c r="J9" s="12"/>
    </row>
    <row r="10" spans="2:10" ht="28" x14ac:dyDescent="0.3">
      <c r="B10" s="11"/>
      <c r="D10" s="104" t="s">
        <v>55</v>
      </c>
      <c r="E10" s="104"/>
      <c r="F10" s="104"/>
      <c r="G10" s="28"/>
      <c r="H10" s="28"/>
      <c r="I10" s="6"/>
      <c r="J10" s="12"/>
    </row>
    <row r="11" spans="2:10" x14ac:dyDescent="0.2">
      <c r="B11" s="11"/>
      <c r="D11" s="6"/>
      <c r="E11" s="6"/>
      <c r="F11" s="6"/>
      <c r="G11" s="6"/>
      <c r="H11" s="6"/>
      <c r="I11" s="6"/>
      <c r="J11" s="12"/>
    </row>
    <row r="12" spans="2:10" x14ac:dyDescent="0.2">
      <c r="B12" s="11"/>
      <c r="D12" s="43" t="s">
        <v>31</v>
      </c>
      <c r="F12" s="6"/>
      <c r="J12" s="12"/>
    </row>
    <row r="13" spans="2:10" x14ac:dyDescent="0.2">
      <c r="B13" s="11"/>
      <c r="D13" s="6" t="s">
        <v>58</v>
      </c>
      <c r="F13" s="6"/>
      <c r="J13" s="12"/>
    </row>
    <row r="14" spans="2:10" x14ac:dyDescent="0.2">
      <c r="B14" s="11"/>
      <c r="D14" s="42" t="s">
        <v>32</v>
      </c>
      <c r="F14" s="6"/>
      <c r="J14" s="12"/>
    </row>
    <row r="15" spans="2:10" x14ac:dyDescent="0.2">
      <c r="B15" s="11"/>
      <c r="D15" s="42" t="s">
        <v>33</v>
      </c>
      <c r="F15" s="6"/>
      <c r="G15" s="6"/>
      <c r="H15" s="6"/>
      <c r="I15" s="6"/>
      <c r="J15" s="12"/>
    </row>
    <row r="16" spans="2:10" x14ac:dyDescent="0.2">
      <c r="B16" s="11"/>
      <c r="D16" s="42" t="s">
        <v>34</v>
      </c>
      <c r="F16" s="6"/>
      <c r="G16" s="6"/>
      <c r="H16" s="6"/>
      <c r="I16" s="6"/>
      <c r="J16" s="12"/>
    </row>
    <row r="17" spans="2:10" x14ac:dyDescent="0.2">
      <c r="B17" s="11"/>
      <c r="D17" s="42" t="s">
        <v>35</v>
      </c>
      <c r="E17" s="6"/>
      <c r="F17" s="6"/>
      <c r="J17" s="12"/>
    </row>
    <row r="18" spans="2:10" x14ac:dyDescent="0.2">
      <c r="B18" s="11"/>
      <c r="D18" s="6"/>
      <c r="E18" s="6"/>
      <c r="F18" s="6"/>
      <c r="J18" s="12"/>
    </row>
    <row r="19" spans="2:10" x14ac:dyDescent="0.2">
      <c r="B19" s="11"/>
      <c r="D19" s="6"/>
      <c r="E19" s="6"/>
      <c r="F19" s="6"/>
      <c r="J19" s="12"/>
    </row>
    <row r="20" spans="2:10" x14ac:dyDescent="0.2">
      <c r="B20" s="11"/>
      <c r="D20" s="105" t="s">
        <v>29</v>
      </c>
      <c r="E20" s="107"/>
      <c r="G20" s="105" t="s">
        <v>30</v>
      </c>
      <c r="H20" s="106"/>
      <c r="I20" s="107"/>
      <c r="J20" s="12"/>
    </row>
    <row r="21" spans="2:10" x14ac:dyDescent="0.2">
      <c r="B21" s="11"/>
      <c r="D21" s="29" t="s">
        <v>0</v>
      </c>
      <c r="E21" s="30">
        <f>הכנסות!$H$20</f>
        <v>29448</v>
      </c>
      <c r="G21" s="7" t="s">
        <v>28</v>
      </c>
      <c r="H21" s="6" t="str">
        <f>_xlfn.XLOOKUP(I21,'הוצאות משתנות'!H21:H26,'הוצאות משתנות'!G21:G26)</f>
        <v>קניות בסופר</v>
      </c>
      <c r="I21" s="2">
        <f>MAX('הוצאות משתנות'!H21:H26)</f>
        <v>1500</v>
      </c>
      <c r="J21" s="12"/>
    </row>
    <row r="22" spans="2:10" ht="17" thickBot="1" x14ac:dyDescent="0.25">
      <c r="B22" s="11"/>
      <c r="D22" s="7" t="s">
        <v>2</v>
      </c>
      <c r="E22" s="2">
        <f>-'הוצאות משתנות'!H27</f>
        <v>-5606</v>
      </c>
      <c r="G22" s="3" t="s">
        <v>28</v>
      </c>
      <c r="H22" s="31" t="str">
        <f>_xlfn.XLOOKUP(I22,'הוצאות קבועות'!$H$22:$H$28,'הוצאות קבועות'!$G$22:$G$28)</f>
        <v>משכנתא</v>
      </c>
      <c r="I22" s="4">
        <f>MAX('הוצאות קבועות'!$H$22:$H$28)</f>
        <v>4500</v>
      </c>
      <c r="J22" s="12"/>
    </row>
    <row r="23" spans="2:10" x14ac:dyDescent="0.2">
      <c r="B23" s="11"/>
      <c r="D23" s="7" t="s">
        <v>1</v>
      </c>
      <c r="E23" s="2">
        <f>-'הוצאות קבועות'!$H$29</f>
        <v>-8735</v>
      </c>
      <c r="J23" s="12"/>
    </row>
    <row r="24" spans="2:10" ht="17" thickBot="1" x14ac:dyDescent="0.25">
      <c r="B24" s="11"/>
      <c r="D24" s="3" t="s">
        <v>27</v>
      </c>
      <c r="E24" s="4">
        <f>E21+E22+E23</f>
        <v>15107</v>
      </c>
      <c r="G24" s="56" t="str">
        <f>IF(E24&gt;0,"!כל הכבוד הצלחת לחסוך",0)</f>
        <v>!כל הכבוד הצלחת לחסוך</v>
      </c>
      <c r="J24" s="12"/>
    </row>
    <row r="25" spans="2:10" ht="17" thickBot="1" x14ac:dyDescent="0.25">
      <c r="B25" s="13"/>
      <c r="C25" s="14"/>
      <c r="D25" s="14"/>
      <c r="E25" s="14"/>
      <c r="F25" s="14"/>
      <c r="G25" s="57">
        <f>IF(G24=0,"לא נורא, ננסה שוב בחודש הבא",0)</f>
        <v>0</v>
      </c>
      <c r="H25" s="14"/>
      <c r="I25" s="14"/>
      <c r="J25" s="15"/>
    </row>
    <row r="28" spans="2:10" ht="17" thickBot="1" x14ac:dyDescent="0.25"/>
    <row r="29" spans="2:10" x14ac:dyDescent="0.2">
      <c r="B29" s="8"/>
      <c r="C29" s="9"/>
      <c r="D29" s="9"/>
      <c r="E29" s="9"/>
      <c r="F29" s="9"/>
      <c r="G29" s="9"/>
      <c r="H29" s="9"/>
      <c r="I29" s="9"/>
      <c r="J29" s="10"/>
    </row>
    <row r="30" spans="2:10" x14ac:dyDescent="0.2">
      <c r="B30" s="11"/>
      <c r="J30" s="12"/>
    </row>
    <row r="31" spans="2:10" x14ac:dyDescent="0.2">
      <c r="B31" s="11"/>
      <c r="J31" s="12"/>
    </row>
    <row r="32" spans="2:10" x14ac:dyDescent="0.2">
      <c r="B32" s="11"/>
      <c r="J32" s="12"/>
    </row>
    <row r="33" spans="2:10" ht="26" x14ac:dyDescent="0.3">
      <c r="B33" s="11"/>
      <c r="D33" s="104" t="s">
        <v>65</v>
      </c>
      <c r="E33" s="104"/>
      <c r="F33" s="104"/>
      <c r="J33" s="12"/>
    </row>
    <row r="34" spans="2:10" x14ac:dyDescent="0.2">
      <c r="B34" s="11"/>
      <c r="J34" s="12"/>
    </row>
    <row r="35" spans="2:10" x14ac:dyDescent="0.2">
      <c r="B35" s="11"/>
      <c r="J35" s="12"/>
    </row>
    <row r="36" spans="2:10" x14ac:dyDescent="0.2">
      <c r="B36" s="11"/>
      <c r="J36" s="12"/>
    </row>
    <row r="37" spans="2:10" x14ac:dyDescent="0.2">
      <c r="B37" s="11"/>
      <c r="D37" s="58" t="s">
        <v>66</v>
      </c>
      <c r="E37" s="58" t="s">
        <v>67</v>
      </c>
      <c r="F37" s="58" t="s">
        <v>27</v>
      </c>
      <c r="J37" s="12"/>
    </row>
    <row r="38" spans="2:10" x14ac:dyDescent="0.2">
      <c r="B38" s="11"/>
      <c r="D38" s="59">
        <f>E21</f>
        <v>29448</v>
      </c>
      <c r="E38" s="59">
        <f>-E22-E23</f>
        <v>14341</v>
      </c>
      <c r="F38" s="59">
        <f>D38+-E38</f>
        <v>15107</v>
      </c>
      <c r="J38" s="12"/>
    </row>
    <row r="39" spans="2:10" x14ac:dyDescent="0.2">
      <c r="B39" s="11"/>
      <c r="J39" s="12"/>
    </row>
    <row r="40" spans="2:10" x14ac:dyDescent="0.2">
      <c r="B40" s="11"/>
      <c r="J40" s="12"/>
    </row>
    <row r="41" spans="2:10" x14ac:dyDescent="0.2">
      <c r="B41" s="11"/>
      <c r="J41" s="12"/>
    </row>
    <row r="42" spans="2:10" x14ac:dyDescent="0.2">
      <c r="B42" s="11"/>
      <c r="J42" s="12"/>
    </row>
    <row r="43" spans="2:10" x14ac:dyDescent="0.2">
      <c r="B43" s="11"/>
      <c r="J43" s="12"/>
    </row>
    <row r="44" spans="2:10" x14ac:dyDescent="0.2">
      <c r="B44" s="11"/>
      <c r="J44" s="12"/>
    </row>
    <row r="45" spans="2:10" ht="17" thickBot="1" x14ac:dyDescent="0.25">
      <c r="B45" s="13"/>
      <c r="C45" s="14"/>
      <c r="D45" s="14"/>
      <c r="E45" s="14"/>
      <c r="F45" s="14"/>
      <c r="G45" s="14"/>
      <c r="H45" s="14"/>
      <c r="I45" s="14"/>
      <c r="J45" s="15"/>
    </row>
    <row r="47" spans="2:10" ht="17" thickBot="1" x14ac:dyDescent="0.25"/>
    <row r="48" spans="2:10" x14ac:dyDescent="0.2">
      <c r="B48" s="8"/>
      <c r="C48" s="9"/>
      <c r="D48" s="9"/>
      <c r="E48" s="9"/>
      <c r="F48" s="9"/>
      <c r="G48" s="9"/>
      <c r="H48" s="9"/>
      <c r="I48" s="9"/>
      <c r="J48" s="10"/>
    </row>
    <row r="49" spans="2:10" x14ac:dyDescent="0.2">
      <c r="B49" s="11"/>
      <c r="H49" s="60">
        <v>1</v>
      </c>
      <c r="J49" s="12"/>
    </row>
    <row r="50" spans="2:10" ht="26" x14ac:dyDescent="0.3">
      <c r="B50" s="11"/>
      <c r="D50" s="104" t="s">
        <v>68</v>
      </c>
      <c r="E50" s="104"/>
      <c r="F50" s="104"/>
      <c r="J50" s="12"/>
    </row>
    <row r="51" spans="2:10" ht="26.25" customHeight="1" x14ac:dyDescent="0.2">
      <c r="B51" s="11"/>
      <c r="D51" s="103" t="s">
        <v>77</v>
      </c>
      <c r="E51" s="103"/>
      <c r="F51" s="103"/>
      <c r="G51" s="103"/>
      <c r="J51" s="12"/>
    </row>
    <row r="52" spans="2:10" x14ac:dyDescent="0.2">
      <c r="B52" s="11"/>
      <c r="D52" s="64" t="s">
        <v>69</v>
      </c>
      <c r="E52" s="65" t="s">
        <v>70</v>
      </c>
      <c r="F52" s="65" t="s">
        <v>71</v>
      </c>
      <c r="G52" s="66"/>
      <c r="H52" s="6" t="s">
        <v>73</v>
      </c>
      <c r="I52" s="6"/>
      <c r="J52" s="12"/>
    </row>
    <row r="53" spans="2:10" x14ac:dyDescent="0.2">
      <c r="B53" s="11"/>
      <c r="D53" s="67">
        <v>30000</v>
      </c>
      <c r="E53" s="68">
        <f>'הוצאות קבועות'!H27+'הוצאות קבועות'!H28</f>
        <v>6000</v>
      </c>
      <c r="F53" s="69">
        <f>IF(F38&lt;0,0,F38*H49)</f>
        <v>15107</v>
      </c>
      <c r="G53" s="70"/>
      <c r="H53" s="61">
        <f>D53-E53-F53</f>
        <v>8893</v>
      </c>
      <c r="I53" s="6"/>
      <c r="J53" s="12"/>
    </row>
    <row r="54" spans="2:10" x14ac:dyDescent="0.2">
      <c r="B54" s="11"/>
      <c r="H54" s="6"/>
      <c r="I54" s="6"/>
      <c r="J54" s="12"/>
    </row>
    <row r="55" spans="2:10" x14ac:dyDescent="0.2">
      <c r="B55" s="11"/>
      <c r="H55" s="6" t="s">
        <v>74</v>
      </c>
      <c r="I55" s="6" t="s">
        <v>75</v>
      </c>
      <c r="J55" s="12"/>
    </row>
    <row r="56" spans="2:10" x14ac:dyDescent="0.2">
      <c r="B56" s="11"/>
      <c r="H56" s="62">
        <f>1-H53/D53</f>
        <v>0.70356666666666667</v>
      </c>
      <c r="I56" s="63">
        <f>H53/(F53+E53)</f>
        <v>0.42132941678116265</v>
      </c>
      <c r="J56" s="12"/>
    </row>
    <row r="57" spans="2:10" x14ac:dyDescent="0.2">
      <c r="B57" s="11"/>
      <c r="C57" s="71" t="s">
        <v>78</v>
      </c>
      <c r="J57" s="12"/>
    </row>
    <row r="58" spans="2:10" x14ac:dyDescent="0.2">
      <c r="B58" s="11"/>
      <c r="J58" s="12"/>
    </row>
    <row r="59" spans="2:10" ht="17" thickBot="1" x14ac:dyDescent="0.25">
      <c r="B59" s="13"/>
      <c r="C59" s="14"/>
      <c r="D59" s="14"/>
      <c r="E59" s="14"/>
      <c r="F59" s="14"/>
      <c r="G59" s="14"/>
      <c r="H59" s="14"/>
      <c r="I59" s="14"/>
      <c r="J59" s="15"/>
    </row>
  </sheetData>
  <mergeCells count="6">
    <mergeCell ref="D51:G51"/>
    <mergeCell ref="D10:F10"/>
    <mergeCell ref="G20:I20"/>
    <mergeCell ref="D20:E20"/>
    <mergeCell ref="D33:F33"/>
    <mergeCell ref="D50:F50"/>
  </mergeCells>
  <conditionalFormatting sqref="F38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6ACA-3B23-B443-9B2F-76CE3B2A235A}">
  <dimension ref="B1:I49"/>
  <sheetViews>
    <sheetView showGridLines="0" rightToLeft="1" zoomScale="90" zoomScaleNormal="90" workbookViewId="0">
      <selection activeCell="I9" sqref="I9"/>
    </sheetView>
  </sheetViews>
  <sheetFormatPr baseColWidth="10" defaultColWidth="10.83203125" defaultRowHeight="16" x14ac:dyDescent="0.2"/>
  <cols>
    <col min="2" max="3" width="11"/>
    <col min="4" max="4" width="21.1640625" bestFit="1" customWidth="1"/>
    <col min="5" max="5" width="8.83203125" bestFit="1" customWidth="1"/>
    <col min="6" max="6" width="11"/>
    <col min="7" max="7" width="15.33203125" bestFit="1" customWidth="1"/>
    <col min="8" max="8" width="14.83203125" bestFit="1" customWidth="1"/>
    <col min="9" max="9" width="11" customWidth="1"/>
  </cols>
  <sheetData>
    <row r="1" spans="2:9" ht="17" thickBot="1" x14ac:dyDescent="0.25"/>
    <row r="2" spans="2:9" x14ac:dyDescent="0.2">
      <c r="B2" s="16"/>
      <c r="C2" s="17"/>
      <c r="D2" s="17"/>
      <c r="E2" s="17"/>
      <c r="F2" s="17"/>
      <c r="G2" s="17"/>
      <c r="H2" s="17"/>
      <c r="I2" s="18"/>
    </row>
    <row r="3" spans="2:9" x14ac:dyDescent="0.2">
      <c r="B3" s="19"/>
      <c r="I3" s="20"/>
    </row>
    <row r="4" spans="2:9" x14ac:dyDescent="0.2">
      <c r="B4" s="19"/>
      <c r="I4" s="20"/>
    </row>
    <row r="5" spans="2:9" x14ac:dyDescent="0.2">
      <c r="B5" s="19"/>
      <c r="I5" s="20"/>
    </row>
    <row r="6" spans="2:9" x14ac:dyDescent="0.2">
      <c r="B6" s="19"/>
      <c r="I6" s="20"/>
    </row>
    <row r="7" spans="2:9" x14ac:dyDescent="0.2">
      <c r="B7" s="19"/>
      <c r="I7" s="20"/>
    </row>
    <row r="8" spans="2:9" ht="21" x14ac:dyDescent="0.25">
      <c r="B8" s="19"/>
      <c r="D8" s="27">
        <f ca="1">NOW()</f>
        <v>44848.991191666668</v>
      </c>
      <c r="I8" s="20"/>
    </row>
    <row r="9" spans="2:9" ht="26" x14ac:dyDescent="0.3">
      <c r="B9" s="19"/>
      <c r="D9" s="46" t="s">
        <v>36</v>
      </c>
      <c r="I9" s="20"/>
    </row>
    <row r="10" spans="2:9" x14ac:dyDescent="0.2">
      <c r="B10" s="19"/>
      <c r="D10" s="42" t="s">
        <v>59</v>
      </c>
      <c r="I10" s="20"/>
    </row>
    <row r="11" spans="2:9" x14ac:dyDescent="0.2">
      <c r="B11" s="19"/>
      <c r="D11" s="42" t="s">
        <v>60</v>
      </c>
      <c r="I11" s="20"/>
    </row>
    <row r="12" spans="2:9" x14ac:dyDescent="0.2">
      <c r="B12" s="19"/>
      <c r="D12" s="42" t="s">
        <v>37</v>
      </c>
      <c r="I12" s="20"/>
    </row>
    <row r="13" spans="2:9" x14ac:dyDescent="0.2">
      <c r="B13" s="19"/>
      <c r="I13" s="20"/>
    </row>
    <row r="14" spans="2:9" x14ac:dyDescent="0.2">
      <c r="B14" s="19"/>
      <c r="I14" s="20"/>
    </row>
    <row r="15" spans="2:9" x14ac:dyDescent="0.2">
      <c r="B15" s="19"/>
      <c r="I15" s="20"/>
    </row>
    <row r="16" spans="2:9" ht="18" x14ac:dyDescent="0.2">
      <c r="B16" s="19"/>
      <c r="D16" s="108" t="s">
        <v>5</v>
      </c>
      <c r="E16" s="109"/>
      <c r="G16" s="44" t="s">
        <v>9</v>
      </c>
      <c r="H16" s="45" t="s">
        <v>10</v>
      </c>
      <c r="I16" s="20"/>
    </row>
    <row r="17" spans="2:9" x14ac:dyDescent="0.2">
      <c r="B17" s="19"/>
      <c r="D17" s="33" t="s">
        <v>6</v>
      </c>
      <c r="E17" s="53">
        <v>100</v>
      </c>
      <c r="G17" s="32" t="s">
        <v>8</v>
      </c>
      <c r="H17" s="2">
        <f>E20</f>
        <v>13248</v>
      </c>
      <c r="I17" s="20"/>
    </row>
    <row r="18" spans="2:9" x14ac:dyDescent="0.2">
      <c r="B18" s="19"/>
      <c r="D18" s="32" t="s">
        <v>7</v>
      </c>
      <c r="E18" s="54">
        <v>192</v>
      </c>
      <c r="G18" s="32" t="s">
        <v>49</v>
      </c>
      <c r="H18" s="2">
        <v>11200</v>
      </c>
      <c r="I18" s="20"/>
    </row>
    <row r="19" spans="2:9" x14ac:dyDescent="0.2">
      <c r="B19" s="19"/>
      <c r="D19" s="32" t="s">
        <v>53</v>
      </c>
      <c r="E19" s="54">
        <f>E18*E17</f>
        <v>19200</v>
      </c>
      <c r="G19" s="32" t="s">
        <v>3</v>
      </c>
      <c r="H19" s="2">
        <v>5000</v>
      </c>
      <c r="I19" s="20"/>
    </row>
    <row r="20" spans="2:9" ht="17" thickBot="1" x14ac:dyDescent="0.25">
      <c r="B20" s="19"/>
      <c r="D20" s="34" t="s">
        <v>52</v>
      </c>
      <c r="E20" s="55">
        <f>E19-IF(E19&lt;C44,E19*B44,IF(E19&lt;C45,E19*B45,IF(E19&lt;C46,E19*B46,IF(E19&lt;C47,E19*B47,IF(E19&lt;C48,E19*B48,IF(E19&lt;C49,E19*B49,E19*0.5))))))</f>
        <v>13248</v>
      </c>
      <c r="G20" s="3" t="s">
        <v>4</v>
      </c>
      <c r="H20" s="4">
        <f>SUM(H17:H19)</f>
        <v>29448</v>
      </c>
      <c r="I20" s="20"/>
    </row>
    <row r="21" spans="2:9" x14ac:dyDescent="0.2">
      <c r="B21" s="19"/>
      <c r="G21" s="49"/>
      <c r="H21" s="50"/>
      <c r="I21" s="20"/>
    </row>
    <row r="22" spans="2:9" ht="17" thickBot="1" x14ac:dyDescent="0.25">
      <c r="B22" s="21"/>
      <c r="C22" s="22"/>
      <c r="D22" s="22"/>
      <c r="E22" s="22"/>
      <c r="F22" s="22"/>
      <c r="G22" s="22"/>
      <c r="H22" s="22"/>
      <c r="I22" s="23"/>
    </row>
    <row r="43" spans="2:3" x14ac:dyDescent="0.2">
      <c r="B43" s="24" t="s">
        <v>50</v>
      </c>
      <c r="C43" s="5" t="s">
        <v>51</v>
      </c>
    </row>
    <row r="44" spans="2:3" x14ac:dyDescent="0.2">
      <c r="B44" s="51">
        <v>0.1</v>
      </c>
      <c r="C44" s="2">
        <v>6290</v>
      </c>
    </row>
    <row r="45" spans="2:3" x14ac:dyDescent="0.2">
      <c r="B45" s="51">
        <v>0.14000000000000001</v>
      </c>
      <c r="C45" s="2">
        <v>9030</v>
      </c>
    </row>
    <row r="46" spans="2:3" x14ac:dyDescent="0.2">
      <c r="B46" s="51">
        <v>0.2</v>
      </c>
      <c r="C46" s="2">
        <v>14490</v>
      </c>
    </row>
    <row r="47" spans="2:3" x14ac:dyDescent="0.2">
      <c r="B47" s="51">
        <v>0.31</v>
      </c>
      <c r="C47" s="2">
        <v>20140</v>
      </c>
    </row>
    <row r="48" spans="2:3" x14ac:dyDescent="0.2">
      <c r="B48" s="51">
        <v>0.35</v>
      </c>
      <c r="C48" s="2">
        <v>41910</v>
      </c>
    </row>
    <row r="49" spans="2:3" ht="17" thickBot="1" x14ac:dyDescent="0.25">
      <c r="B49" s="52">
        <v>0.47</v>
      </c>
      <c r="C49" s="4">
        <v>53970</v>
      </c>
    </row>
  </sheetData>
  <mergeCells count="1">
    <mergeCell ref="D16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FE92-F145-A545-9647-2989CE9568F0}">
  <dimension ref="B1:I28"/>
  <sheetViews>
    <sheetView showGridLines="0" rightToLeft="1" workbookViewId="0">
      <selection activeCell="E28" sqref="E28"/>
    </sheetView>
  </sheetViews>
  <sheetFormatPr baseColWidth="10" defaultColWidth="10.83203125" defaultRowHeight="16" x14ac:dyDescent="0.2"/>
  <cols>
    <col min="2" max="3" width="11"/>
    <col min="4" max="4" width="20.6640625" bestFit="1" customWidth="1"/>
    <col min="5" max="5" width="10" bestFit="1" customWidth="1"/>
    <col min="6" max="6" width="11"/>
    <col min="7" max="7" width="18.33203125" bestFit="1" customWidth="1"/>
    <col min="8" max="8" width="10" bestFit="1" customWidth="1"/>
    <col min="9" max="9" width="11" customWidth="1"/>
  </cols>
  <sheetData>
    <row r="1" spans="2:9" ht="17" thickBot="1" x14ac:dyDescent="0.25"/>
    <row r="2" spans="2:9" x14ac:dyDescent="0.2">
      <c r="B2" s="16"/>
      <c r="C2" s="17"/>
      <c r="D2" s="17"/>
      <c r="E2" s="17"/>
      <c r="F2" s="17"/>
      <c r="G2" s="17"/>
      <c r="H2" s="17"/>
      <c r="I2" s="18"/>
    </row>
    <row r="3" spans="2:9" x14ac:dyDescent="0.2">
      <c r="B3" s="19"/>
      <c r="I3" s="20"/>
    </row>
    <row r="4" spans="2:9" x14ac:dyDescent="0.2">
      <c r="B4" s="19"/>
      <c r="I4" s="20"/>
    </row>
    <row r="5" spans="2:9" x14ac:dyDescent="0.2">
      <c r="B5" s="19"/>
      <c r="I5" s="20"/>
    </row>
    <row r="6" spans="2:9" x14ac:dyDescent="0.2">
      <c r="B6" s="19"/>
      <c r="I6" s="20"/>
    </row>
    <row r="7" spans="2:9" x14ac:dyDescent="0.2">
      <c r="B7" s="19"/>
      <c r="I7" s="20"/>
    </row>
    <row r="8" spans="2:9" ht="21" x14ac:dyDescent="0.25">
      <c r="B8" s="19"/>
      <c r="D8" s="27">
        <f ca="1">NOW()</f>
        <v>44848.991191666668</v>
      </c>
      <c r="I8" s="20"/>
    </row>
    <row r="9" spans="2:9" ht="26" x14ac:dyDescent="0.3">
      <c r="B9" s="19"/>
      <c r="D9" s="46" t="s">
        <v>38</v>
      </c>
      <c r="I9" s="20"/>
    </row>
    <row r="10" spans="2:9" x14ac:dyDescent="0.2">
      <c r="B10" s="19"/>
      <c r="D10" s="42" t="s">
        <v>61</v>
      </c>
      <c r="I10" s="20"/>
    </row>
    <row r="11" spans="2:9" x14ac:dyDescent="0.2">
      <c r="B11" s="19"/>
      <c r="D11" s="42" t="s">
        <v>40</v>
      </c>
      <c r="I11" s="20"/>
    </row>
    <row r="12" spans="2:9" x14ac:dyDescent="0.2">
      <c r="B12" s="19"/>
      <c r="D12" s="42" t="s">
        <v>44</v>
      </c>
      <c r="I12" s="20"/>
    </row>
    <row r="13" spans="2:9" x14ac:dyDescent="0.2">
      <c r="B13" s="19"/>
      <c r="D13" s="42" t="s">
        <v>41</v>
      </c>
      <c r="I13" s="20"/>
    </row>
    <row r="14" spans="2:9" x14ac:dyDescent="0.2">
      <c r="B14" s="19"/>
      <c r="D14" s="42" t="s">
        <v>42</v>
      </c>
      <c r="I14" s="20"/>
    </row>
    <row r="15" spans="2:9" x14ac:dyDescent="0.2">
      <c r="B15" s="19"/>
      <c r="I15" s="20"/>
    </row>
    <row r="16" spans="2:9" x14ac:dyDescent="0.2">
      <c r="B16" s="19"/>
      <c r="D16" s="110" t="s">
        <v>19</v>
      </c>
      <c r="E16" s="111"/>
      <c r="F16" s="35"/>
      <c r="I16" s="20"/>
    </row>
    <row r="17" spans="2:9" x14ac:dyDescent="0.2">
      <c r="B17" s="19"/>
      <c r="D17" s="40" t="s">
        <v>17</v>
      </c>
      <c r="E17" s="41">
        <v>0.05</v>
      </c>
      <c r="F17" s="36"/>
      <c r="I17" s="20"/>
    </row>
    <row r="18" spans="2:9" ht="17" thickBot="1" x14ac:dyDescent="0.25">
      <c r="B18" s="19"/>
      <c r="D18" s="38" t="s">
        <v>18</v>
      </c>
      <c r="E18" s="39">
        <v>0.11</v>
      </c>
      <c r="F18" s="36"/>
      <c r="I18" s="20"/>
    </row>
    <row r="19" spans="2:9" x14ac:dyDescent="0.2">
      <c r="B19" s="19"/>
      <c r="I19" s="20"/>
    </row>
    <row r="20" spans="2:9" x14ac:dyDescent="0.2">
      <c r="B20" s="19"/>
      <c r="G20" s="24" t="s">
        <v>2</v>
      </c>
      <c r="H20" s="5" t="s">
        <v>12</v>
      </c>
      <c r="I20" s="20"/>
    </row>
    <row r="21" spans="2:9" x14ac:dyDescent="0.2">
      <c r="B21" s="19"/>
      <c r="G21" s="7" t="s">
        <v>48</v>
      </c>
      <c r="H21" s="2">
        <v>800</v>
      </c>
      <c r="I21" s="20"/>
    </row>
    <row r="22" spans="2:9" x14ac:dyDescent="0.2">
      <c r="B22" s="19"/>
      <c r="G22" s="7" t="s">
        <v>13</v>
      </c>
      <c r="H22" s="37">
        <v>1500</v>
      </c>
      <c r="I22" s="20"/>
    </row>
    <row r="23" spans="2:9" x14ac:dyDescent="0.2">
      <c r="B23" s="19"/>
      <c r="G23" s="7" t="s">
        <v>14</v>
      </c>
      <c r="H23" s="2">
        <v>900</v>
      </c>
      <c r="I23" s="20"/>
    </row>
    <row r="24" spans="2:9" x14ac:dyDescent="0.2">
      <c r="B24" s="19"/>
      <c r="G24" s="7" t="s">
        <v>15</v>
      </c>
      <c r="H24" s="2">
        <v>900</v>
      </c>
      <c r="I24" s="20"/>
    </row>
    <row r="25" spans="2:9" x14ac:dyDescent="0.2">
      <c r="B25" s="19"/>
      <c r="G25" s="7" t="s">
        <v>16</v>
      </c>
      <c r="H25" s="2">
        <v>606</v>
      </c>
      <c r="I25" s="20"/>
    </row>
    <row r="26" spans="2:9" x14ac:dyDescent="0.2">
      <c r="B26" s="19"/>
      <c r="G26" s="7" t="s">
        <v>20</v>
      </c>
      <c r="H26" s="2">
        <v>900</v>
      </c>
      <c r="I26" s="20"/>
    </row>
    <row r="27" spans="2:9" ht="17" thickBot="1" x14ac:dyDescent="0.25">
      <c r="B27" s="19"/>
      <c r="G27" s="25" t="s">
        <v>11</v>
      </c>
      <c r="H27" s="26">
        <f>SUM(H21:H26)</f>
        <v>5606</v>
      </c>
      <c r="I27" s="20"/>
    </row>
    <row r="28" spans="2:9" ht="17" thickBot="1" x14ac:dyDescent="0.25">
      <c r="B28" s="21"/>
      <c r="C28" s="22"/>
      <c r="D28" s="22"/>
      <c r="E28" s="22"/>
      <c r="F28" s="22"/>
      <c r="G28" s="22"/>
      <c r="H28" s="22"/>
      <c r="I28" s="23"/>
    </row>
  </sheetData>
  <mergeCells count="1">
    <mergeCell ref="D16:E16"/>
  </mergeCell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greaterThan" id="{A5FEAEBE-391F-F54B-95F7-FE4A17D836E4}">
            <xm:f>$E$18*הכנסות!$H$20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" operator="greaterThan" id="{1CF46FDC-6DCE-B944-9C36-7571D9B7D12C}">
            <xm:f>$E$17*הכנסות!$H$20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H21:H26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1C38-A3CF-8641-BCE0-076904FC7645}">
  <dimension ref="B1:I32"/>
  <sheetViews>
    <sheetView showGridLines="0" rightToLeft="1" workbookViewId="0"/>
  </sheetViews>
  <sheetFormatPr baseColWidth="10" defaultColWidth="11" defaultRowHeight="16" x14ac:dyDescent="0.2"/>
  <cols>
    <col min="4" max="4" width="19" bestFit="1" customWidth="1"/>
    <col min="5" max="5" width="13.6640625" customWidth="1"/>
    <col min="7" max="7" width="13.5" bestFit="1" customWidth="1"/>
    <col min="8" max="8" width="10.5" bestFit="1" customWidth="1"/>
    <col min="9" max="9" width="16.5" customWidth="1"/>
  </cols>
  <sheetData>
    <row r="1" spans="2:9" ht="17" thickBot="1" x14ac:dyDescent="0.25"/>
    <row r="2" spans="2:9" x14ac:dyDescent="0.2">
      <c r="B2" s="16"/>
      <c r="C2" s="17"/>
      <c r="D2" s="17"/>
      <c r="E2" s="17"/>
      <c r="F2" s="17"/>
      <c r="G2" s="17"/>
      <c r="H2" s="17"/>
      <c r="I2" s="18"/>
    </row>
    <row r="3" spans="2:9" x14ac:dyDescent="0.2">
      <c r="B3" s="19"/>
      <c r="I3" s="20"/>
    </row>
    <row r="4" spans="2:9" x14ac:dyDescent="0.2">
      <c r="B4" s="19"/>
      <c r="I4" s="20"/>
    </row>
    <row r="5" spans="2:9" x14ac:dyDescent="0.2">
      <c r="B5" s="19"/>
      <c r="I5" s="20"/>
    </row>
    <row r="6" spans="2:9" x14ac:dyDescent="0.2">
      <c r="B6" s="19"/>
      <c r="I6" s="20"/>
    </row>
    <row r="7" spans="2:9" x14ac:dyDescent="0.2">
      <c r="B7" s="19"/>
      <c r="I7" s="20"/>
    </row>
    <row r="8" spans="2:9" ht="21" x14ac:dyDescent="0.25">
      <c r="B8" s="19"/>
      <c r="D8" s="27">
        <f ca="1">NOW()</f>
        <v>44848.991191666668</v>
      </c>
      <c r="I8" s="20"/>
    </row>
    <row r="9" spans="2:9" ht="26" x14ac:dyDescent="0.3">
      <c r="B9" s="19"/>
      <c r="D9" s="46" t="s">
        <v>43</v>
      </c>
      <c r="I9" s="20"/>
    </row>
    <row r="10" spans="2:9" x14ac:dyDescent="0.2">
      <c r="B10" s="19"/>
      <c r="D10" s="6" t="s">
        <v>62</v>
      </c>
      <c r="I10" s="20"/>
    </row>
    <row r="11" spans="2:9" x14ac:dyDescent="0.2">
      <c r="B11" s="19"/>
      <c r="D11" s="42" t="s">
        <v>39</v>
      </c>
      <c r="I11" s="20"/>
    </row>
    <row r="12" spans="2:9" x14ac:dyDescent="0.2">
      <c r="B12" s="19"/>
      <c r="D12" s="42" t="s">
        <v>40</v>
      </c>
      <c r="I12" s="20"/>
    </row>
    <row r="13" spans="2:9" x14ac:dyDescent="0.2">
      <c r="B13" s="19"/>
      <c r="D13" s="42" t="s">
        <v>63</v>
      </c>
      <c r="I13" s="20"/>
    </row>
    <row r="14" spans="2:9" x14ac:dyDescent="0.2">
      <c r="B14" s="19"/>
      <c r="D14" s="42" t="s">
        <v>41</v>
      </c>
      <c r="I14" s="20"/>
    </row>
    <row r="15" spans="2:9" x14ac:dyDescent="0.2">
      <c r="B15" s="19"/>
      <c r="D15" s="42" t="s">
        <v>42</v>
      </c>
      <c r="I15" s="20"/>
    </row>
    <row r="16" spans="2:9" x14ac:dyDescent="0.2">
      <c r="B16" s="19"/>
      <c r="I16" s="20"/>
    </row>
    <row r="17" spans="2:9" x14ac:dyDescent="0.2">
      <c r="B17" s="19"/>
      <c r="D17" s="105" t="s">
        <v>19</v>
      </c>
      <c r="E17" s="107"/>
      <c r="I17" s="20"/>
    </row>
    <row r="18" spans="2:9" x14ac:dyDescent="0.2">
      <c r="B18" s="19"/>
      <c r="D18" s="40" t="s">
        <v>17</v>
      </c>
      <c r="E18" s="41">
        <v>0.05</v>
      </c>
      <c r="I18" s="20"/>
    </row>
    <row r="19" spans="2:9" ht="17" thickBot="1" x14ac:dyDescent="0.25">
      <c r="B19" s="19"/>
      <c r="D19" s="38" t="s">
        <v>18</v>
      </c>
      <c r="E19" s="39">
        <v>0.1</v>
      </c>
      <c r="I19" s="20"/>
    </row>
    <row r="20" spans="2:9" x14ac:dyDescent="0.2">
      <c r="B20" s="19"/>
      <c r="I20" s="20"/>
    </row>
    <row r="21" spans="2:9" x14ac:dyDescent="0.2">
      <c r="B21" s="19"/>
      <c r="G21" s="24" t="s">
        <v>1</v>
      </c>
      <c r="H21" s="5" t="s">
        <v>26</v>
      </c>
      <c r="I21" s="20"/>
    </row>
    <row r="22" spans="2:9" x14ac:dyDescent="0.2">
      <c r="B22" s="19"/>
      <c r="G22" s="7" t="s">
        <v>21</v>
      </c>
      <c r="H22" s="2">
        <v>400</v>
      </c>
      <c r="I22" s="20"/>
    </row>
    <row r="23" spans="2:9" x14ac:dyDescent="0.2">
      <c r="B23" s="19"/>
      <c r="G23" s="7" t="s">
        <v>22</v>
      </c>
      <c r="H23" s="2">
        <v>1000</v>
      </c>
      <c r="I23" s="20"/>
    </row>
    <row r="24" spans="2:9" x14ac:dyDescent="0.2">
      <c r="B24" s="19"/>
      <c r="G24" s="7" t="s">
        <v>23</v>
      </c>
      <c r="H24" s="2">
        <v>680</v>
      </c>
      <c r="I24" s="20"/>
    </row>
    <row r="25" spans="2:9" x14ac:dyDescent="0.2">
      <c r="B25" s="19"/>
      <c r="G25" s="7" t="s">
        <v>24</v>
      </c>
      <c r="H25" s="2">
        <v>438</v>
      </c>
      <c r="I25" s="20"/>
    </row>
    <row r="26" spans="2:9" x14ac:dyDescent="0.2">
      <c r="B26" s="19"/>
      <c r="G26" s="7" t="s">
        <v>25</v>
      </c>
      <c r="H26" s="2">
        <v>217</v>
      </c>
      <c r="I26" s="20"/>
    </row>
    <row r="27" spans="2:9" x14ac:dyDescent="0.2">
      <c r="B27" s="19"/>
      <c r="G27" s="7" t="s">
        <v>72</v>
      </c>
      <c r="H27" s="2">
        <v>1500</v>
      </c>
      <c r="I27" s="20"/>
    </row>
    <row r="28" spans="2:9" x14ac:dyDescent="0.2">
      <c r="B28" s="19"/>
      <c r="G28" s="7" t="s">
        <v>76</v>
      </c>
      <c r="H28" s="2">
        <v>4500</v>
      </c>
      <c r="I28" s="20"/>
    </row>
    <row r="29" spans="2:9" ht="17" thickBot="1" x14ac:dyDescent="0.25">
      <c r="B29" s="19"/>
      <c r="G29" s="3" t="s">
        <v>4</v>
      </c>
      <c r="H29" s="4">
        <f>SUM(H22:H28)</f>
        <v>8735</v>
      </c>
      <c r="I29" s="20"/>
    </row>
    <row r="30" spans="2:9" x14ac:dyDescent="0.2">
      <c r="B30" s="19"/>
      <c r="I30" s="20"/>
    </row>
    <row r="31" spans="2:9" x14ac:dyDescent="0.2">
      <c r="B31" s="19"/>
      <c r="I31" s="20"/>
    </row>
    <row r="32" spans="2:9" ht="17" thickBot="1" x14ac:dyDescent="0.25">
      <c r="B32" s="21"/>
      <c r="C32" s="22"/>
      <c r="D32" s="22"/>
      <c r="E32" s="22"/>
      <c r="F32" s="22"/>
      <c r="G32" s="22"/>
      <c r="H32" s="22"/>
      <c r="I32" s="23"/>
    </row>
  </sheetData>
  <mergeCells count="1">
    <mergeCell ref="D17:E17"/>
  </mergeCell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greaterThan" id="{60913424-74C2-6E4A-95B4-93AB309E8567}">
            <xm:f>$E$19*הכנסות!$H$20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" id="{4C601144-2621-6445-8E53-E5A4345BF058}">
            <xm:f>$E$18*הכנסות!$H$20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H22:H28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421-0C0A-BC47-BC58-BF4AE0AEAF1A}">
  <dimension ref="C4:Q60"/>
  <sheetViews>
    <sheetView showGridLines="0" rightToLeft="1" zoomScale="91" workbookViewId="0">
      <selection activeCell="K43" sqref="K43"/>
    </sheetView>
  </sheetViews>
  <sheetFormatPr baseColWidth="10" defaultRowHeight="16" x14ac:dyDescent="0.2"/>
  <cols>
    <col min="8" max="8" width="26.1640625" customWidth="1"/>
    <col min="9" max="9" width="20.1640625" bestFit="1" customWidth="1"/>
    <col min="10" max="10" width="15" bestFit="1" customWidth="1"/>
    <col min="11" max="11" width="10.33203125" bestFit="1" customWidth="1"/>
    <col min="14" max="14" width="13.1640625" bestFit="1" customWidth="1"/>
    <col min="15" max="15" width="13" bestFit="1" customWidth="1"/>
  </cols>
  <sheetData>
    <row r="4" spans="3:12" x14ac:dyDescent="0.2">
      <c r="C4" s="72"/>
    </row>
    <row r="5" spans="3:12" ht="18" x14ac:dyDescent="0.2">
      <c r="I5" s="44" t="s">
        <v>9</v>
      </c>
      <c r="J5" s="45" t="s">
        <v>10</v>
      </c>
      <c r="K5" s="73"/>
    </row>
    <row r="6" spans="3:12" x14ac:dyDescent="0.2">
      <c r="I6" s="89" t="str">
        <f>הכנסות!G17</f>
        <v>משכורת שכר שעתי</v>
      </c>
      <c r="J6" s="90">
        <f>הכנסות!H17</f>
        <v>13248</v>
      </c>
      <c r="K6" s="61"/>
    </row>
    <row r="7" spans="3:12" x14ac:dyDescent="0.2">
      <c r="I7" s="91" t="str">
        <f>הכנסות!G18</f>
        <v>הכנסות משירותים</v>
      </c>
      <c r="J7" s="92">
        <f>הכנסות!H18</f>
        <v>11200</v>
      </c>
      <c r="K7" s="61"/>
    </row>
    <row r="8" spans="3:12" x14ac:dyDescent="0.2">
      <c r="I8" s="91" t="str">
        <f>הכנסות!G19</f>
        <v>אחר</v>
      </c>
      <c r="J8" s="92">
        <f>הכנסות!H19</f>
        <v>5000</v>
      </c>
      <c r="K8" s="61"/>
    </row>
    <row r="9" spans="3:12" ht="17" thickBot="1" x14ac:dyDescent="0.25">
      <c r="I9" s="101" t="s">
        <v>4</v>
      </c>
      <c r="J9" s="102">
        <f>SUM(J6:J8)</f>
        <v>29448</v>
      </c>
      <c r="K9" s="61"/>
    </row>
    <row r="13" spans="3:12" ht="18" x14ac:dyDescent="0.2">
      <c r="I13" s="44" t="s">
        <v>2</v>
      </c>
      <c r="J13" s="74" t="s">
        <v>12</v>
      </c>
      <c r="K13" s="45" t="s">
        <v>79</v>
      </c>
      <c r="L13" s="45" t="s">
        <v>80</v>
      </c>
    </row>
    <row r="14" spans="3:12" x14ac:dyDescent="0.2">
      <c r="I14" s="33" t="str">
        <f>'הוצאות משתנות'!G21</f>
        <v>אחזקת רכב</v>
      </c>
      <c r="J14" s="75">
        <f>'הוצאות משתנות'!H21</f>
        <v>800</v>
      </c>
      <c r="K14" s="2">
        <f>L14-J14</f>
        <v>-780</v>
      </c>
      <c r="L14" s="2">
        <v>20</v>
      </c>
    </row>
    <row r="15" spans="3:12" x14ac:dyDescent="0.2">
      <c r="I15" s="32" t="str">
        <f>'הוצאות משתנות'!G22</f>
        <v>קניות בסופר</v>
      </c>
      <c r="J15" s="93">
        <f>'הוצאות משתנות'!H22</f>
        <v>1500</v>
      </c>
      <c r="K15" s="76">
        <f t="shared" ref="K15:K19" si="0">L15-J15</f>
        <v>-1500</v>
      </c>
      <c r="L15" s="76">
        <v>0</v>
      </c>
    </row>
    <row r="16" spans="3:12" x14ac:dyDescent="0.2">
      <c r="I16" s="32" t="str">
        <f>'הוצאות משתנות'!G23</f>
        <v>קטגוריה 1</v>
      </c>
      <c r="J16" s="93">
        <f>'הוצאות משתנות'!H23</f>
        <v>900</v>
      </c>
      <c r="K16" s="2">
        <f t="shared" si="0"/>
        <v>-900</v>
      </c>
      <c r="L16" s="2">
        <v>0</v>
      </c>
    </row>
    <row r="17" spans="9:12" x14ac:dyDescent="0.2">
      <c r="I17" s="32" t="str">
        <f>'הוצאות משתנות'!G24</f>
        <v>קטגוריה 2</v>
      </c>
      <c r="J17" s="93">
        <f>'הוצאות משתנות'!H24</f>
        <v>900</v>
      </c>
      <c r="K17" s="76">
        <f t="shared" si="0"/>
        <v>-200</v>
      </c>
      <c r="L17" s="76">
        <v>700</v>
      </c>
    </row>
    <row r="18" spans="9:12" x14ac:dyDescent="0.2">
      <c r="I18" s="32" t="str">
        <f>'הוצאות משתנות'!G25</f>
        <v>קטגוריה 3</v>
      </c>
      <c r="J18" s="93">
        <f>'הוצאות משתנות'!H25</f>
        <v>606</v>
      </c>
      <c r="K18" s="76">
        <f t="shared" si="0"/>
        <v>594</v>
      </c>
      <c r="L18" s="76">
        <v>1200</v>
      </c>
    </row>
    <row r="19" spans="9:12" x14ac:dyDescent="0.2">
      <c r="I19" s="94" t="str">
        <f>'הוצאות משתנות'!G26</f>
        <v>סיגריות</v>
      </c>
      <c r="J19" s="95">
        <f>'הוצאות משתנות'!H26</f>
        <v>900</v>
      </c>
      <c r="K19" s="76">
        <f t="shared" si="0"/>
        <v>-800</v>
      </c>
      <c r="L19" s="76">
        <v>100</v>
      </c>
    </row>
    <row r="20" spans="9:12" ht="17" thickBot="1" x14ac:dyDescent="0.25">
      <c r="I20" s="98" t="s">
        <v>11</v>
      </c>
      <c r="J20" s="99">
        <f>SUM(J14:J19)</f>
        <v>5606</v>
      </c>
      <c r="K20" s="100">
        <f>L20-J20</f>
        <v>-3586</v>
      </c>
      <c r="L20" s="100">
        <f>SUM(L14:L19)</f>
        <v>2020</v>
      </c>
    </row>
    <row r="30" spans="9:12" x14ac:dyDescent="0.2">
      <c r="I30" s="24" t="s">
        <v>1</v>
      </c>
      <c r="J30" s="5" t="s">
        <v>26</v>
      </c>
    </row>
    <row r="31" spans="9:12" x14ac:dyDescent="0.2">
      <c r="I31" s="77" t="str">
        <f>'הוצאות קבועות'!G22</f>
        <v>שכר דירה</v>
      </c>
      <c r="J31" s="78">
        <f>'הוצאות קבועות'!H22</f>
        <v>400</v>
      </c>
    </row>
    <row r="32" spans="9:12" x14ac:dyDescent="0.2">
      <c r="I32" s="79" t="str">
        <f>'הוצאות קבועות'!G23</f>
        <v>ארנונה</v>
      </c>
      <c r="J32" s="80">
        <f>'הוצאות קבועות'!H23</f>
        <v>1000</v>
      </c>
    </row>
    <row r="33" spans="6:17" x14ac:dyDescent="0.2">
      <c r="I33" s="79" t="str">
        <f>'הוצאות קבועות'!G24</f>
        <v>חשמל</v>
      </c>
      <c r="J33" s="80">
        <f>'הוצאות קבועות'!H24</f>
        <v>680</v>
      </c>
    </row>
    <row r="34" spans="6:17" x14ac:dyDescent="0.2">
      <c r="I34" s="79" t="str">
        <f>'הוצאות קבועות'!G25</f>
        <v>מים</v>
      </c>
      <c r="J34" s="80">
        <f>'הוצאות קבועות'!H25</f>
        <v>438</v>
      </c>
    </row>
    <row r="35" spans="6:17" x14ac:dyDescent="0.2">
      <c r="I35" s="79" t="str">
        <f>'הוצאות קבועות'!G26</f>
        <v>פרטנר</v>
      </c>
      <c r="J35" s="80">
        <f>'הוצאות קבועות'!H26</f>
        <v>217</v>
      </c>
    </row>
    <row r="36" spans="6:17" x14ac:dyDescent="0.2">
      <c r="I36" s="79" t="str">
        <f>'הוצאות קבועות'!G27</f>
        <v>החזר הלוואה א׳</v>
      </c>
      <c r="J36" s="80">
        <f>'הוצאות קבועות'!H27</f>
        <v>1500</v>
      </c>
    </row>
    <row r="37" spans="6:17" x14ac:dyDescent="0.2">
      <c r="I37" s="96" t="str">
        <f>'הוצאות קבועות'!G28</f>
        <v>משכנתא</v>
      </c>
      <c r="J37" s="97">
        <f>'הוצאות קבועות'!H28</f>
        <v>4500</v>
      </c>
    </row>
    <row r="38" spans="6:17" ht="17" thickBot="1" x14ac:dyDescent="0.25">
      <c r="I38" s="25" t="s">
        <v>4</v>
      </c>
      <c r="J38" s="26">
        <f>SUM(J31:J37)</f>
        <v>8735</v>
      </c>
    </row>
    <row r="42" spans="6:17" ht="17" thickBot="1" x14ac:dyDescent="0.25">
      <c r="I42" s="1"/>
      <c r="J42" s="1"/>
      <c r="K42" s="1"/>
      <c r="L42" s="1"/>
      <c r="M42" s="1"/>
      <c r="N42" s="1"/>
      <c r="O42" s="1"/>
      <c r="P42" s="1"/>
      <c r="Q42" s="1"/>
    </row>
    <row r="43" spans="6:17" x14ac:dyDescent="0.2">
      <c r="I43" s="8"/>
      <c r="J43" s="9"/>
      <c r="K43" s="9"/>
      <c r="L43" s="9"/>
      <c r="M43" s="9"/>
      <c r="N43" s="9"/>
      <c r="O43" s="9"/>
      <c r="P43" s="9"/>
      <c r="Q43" s="10"/>
    </row>
    <row r="44" spans="6:17" x14ac:dyDescent="0.2">
      <c r="I44" s="11"/>
      <c r="J44" s="1"/>
      <c r="K44" s="1"/>
      <c r="L44" s="1"/>
      <c r="M44" s="1"/>
      <c r="N44" s="1"/>
      <c r="O44" s="1"/>
      <c r="P44" s="1"/>
      <c r="Q44" s="12"/>
    </row>
    <row r="45" spans="6:17" x14ac:dyDescent="0.2">
      <c r="I45" s="11"/>
      <c r="J45" s="1"/>
      <c r="K45" s="1"/>
      <c r="L45" s="1"/>
      <c r="M45" s="1"/>
      <c r="N45" s="1"/>
      <c r="O45" s="1"/>
      <c r="P45" s="1"/>
      <c r="Q45" s="12"/>
    </row>
    <row r="46" spans="6:17" x14ac:dyDescent="0.2">
      <c r="I46" s="11"/>
      <c r="J46" s="1"/>
      <c r="K46" s="1"/>
      <c r="L46" s="1"/>
      <c r="M46" s="1"/>
      <c r="N46" s="1"/>
      <c r="O46" s="1"/>
      <c r="P46" s="1"/>
      <c r="Q46" s="12"/>
    </row>
    <row r="47" spans="6:17" ht="26" x14ac:dyDescent="0.3">
      <c r="I47" s="11"/>
      <c r="J47" s="1"/>
      <c r="K47" s="104" t="s">
        <v>65</v>
      </c>
      <c r="L47" s="104"/>
      <c r="M47" s="104"/>
      <c r="N47" s="1"/>
      <c r="O47" s="1"/>
      <c r="P47" s="1"/>
      <c r="Q47" s="12"/>
    </row>
    <row r="48" spans="6:17" x14ac:dyDescent="0.2">
      <c r="F48" s="81"/>
      <c r="I48" s="11"/>
      <c r="J48" s="1"/>
      <c r="K48" s="1"/>
      <c r="L48" s="1"/>
      <c r="M48" s="1"/>
      <c r="N48" s="1"/>
      <c r="O48" s="1"/>
      <c r="P48" s="1"/>
      <c r="Q48" s="12"/>
    </row>
    <row r="49" spans="7:17" x14ac:dyDescent="0.2">
      <c r="I49" s="11"/>
      <c r="J49" s="1"/>
      <c r="K49" s="1"/>
      <c r="L49" s="1"/>
      <c r="M49" s="1"/>
      <c r="N49" s="1"/>
      <c r="O49" s="1"/>
      <c r="P49" s="1"/>
      <c r="Q49" s="12"/>
    </row>
    <row r="50" spans="7:17" x14ac:dyDescent="0.2">
      <c r="G50" s="81"/>
      <c r="I50" s="11"/>
      <c r="J50" s="58" t="s">
        <v>66</v>
      </c>
      <c r="K50" s="58" t="s">
        <v>67</v>
      </c>
      <c r="L50" s="58" t="s">
        <v>27</v>
      </c>
      <c r="M50" s="1"/>
      <c r="N50" s="82" t="s">
        <v>81</v>
      </c>
      <c r="O50" s="83" t="s">
        <v>82</v>
      </c>
      <c r="P50" s="84" t="s">
        <v>83</v>
      </c>
      <c r="Q50" s="12"/>
    </row>
    <row r="51" spans="7:17" x14ac:dyDescent="0.2">
      <c r="I51" s="19"/>
      <c r="J51" s="59">
        <f>J9</f>
        <v>29448</v>
      </c>
      <c r="K51" s="59">
        <f>J38+L20</f>
        <v>10755</v>
      </c>
      <c r="L51" s="59">
        <f>J51+-K51</f>
        <v>18693</v>
      </c>
      <c r="N51" s="85" t="e">
        <f>L15+L18+L19+L17+#REF!+#REF!+J31+J32+J33+J34+#REF!+#REF!+#REF!</f>
        <v>#REF!</v>
      </c>
      <c r="O51" s="86" t="e">
        <f>L16+#REF!+#REF!+#REF!+#REF!+#REF!+#REF!+#REF!+#REF!+#REF!+#REF!+#REF!+#REF!+#REF!+#REF!+#REF!+J36+J37</f>
        <v>#REF!</v>
      </c>
      <c r="P51" s="87" t="e">
        <f>#REF!+#REF!</f>
        <v>#REF!</v>
      </c>
      <c r="Q51" s="12"/>
    </row>
    <row r="52" spans="7:17" x14ac:dyDescent="0.2">
      <c r="I52" s="19"/>
      <c r="J52" s="1"/>
      <c r="K52" s="1"/>
      <c r="L52" s="1"/>
      <c r="Q52" s="12"/>
    </row>
    <row r="53" spans="7:17" x14ac:dyDescent="0.2">
      <c r="I53" s="19"/>
      <c r="J53" s="1" t="s">
        <v>84</v>
      </c>
      <c r="K53" s="1" t="s">
        <v>85</v>
      </c>
      <c r="L53" s="1" t="s">
        <v>86</v>
      </c>
      <c r="Q53" s="12"/>
    </row>
    <row r="54" spans="7:17" x14ac:dyDescent="0.2">
      <c r="I54" s="19"/>
      <c r="J54" s="59">
        <v>109096</v>
      </c>
      <c r="K54" s="88" t="e">
        <f>#REF!+#REF!</f>
        <v>#REF!</v>
      </c>
      <c r="L54" s="88">
        <f>L51</f>
        <v>18693</v>
      </c>
      <c r="Q54" s="12"/>
    </row>
    <row r="55" spans="7:17" x14ac:dyDescent="0.2">
      <c r="I55" s="19"/>
      <c r="Q55" s="12"/>
    </row>
    <row r="56" spans="7:17" x14ac:dyDescent="0.2">
      <c r="I56" s="11"/>
      <c r="J56" s="1"/>
      <c r="K56" s="1"/>
      <c r="L56" s="1"/>
      <c r="M56" s="1"/>
      <c r="N56" s="1"/>
      <c r="O56" s="1"/>
      <c r="P56" s="1"/>
      <c r="Q56" s="12"/>
    </row>
    <row r="57" spans="7:17" x14ac:dyDescent="0.2">
      <c r="I57" s="11"/>
      <c r="J57" s="1"/>
      <c r="K57" s="1"/>
      <c r="L57" s="1"/>
      <c r="M57" s="1"/>
      <c r="N57" s="1"/>
      <c r="O57" s="1"/>
      <c r="P57" s="1"/>
      <c r="Q57" s="12"/>
    </row>
    <row r="58" spans="7:17" x14ac:dyDescent="0.2">
      <c r="I58" s="11"/>
      <c r="J58" s="1"/>
      <c r="K58" s="1"/>
      <c r="L58" s="1"/>
      <c r="M58" s="1"/>
      <c r="N58" s="1"/>
      <c r="O58" s="1"/>
      <c r="P58" s="1"/>
      <c r="Q58" s="12"/>
    </row>
    <row r="59" spans="7:17" ht="17" thickBot="1" x14ac:dyDescent="0.25">
      <c r="I59" s="13"/>
      <c r="J59" s="14"/>
      <c r="K59" s="14"/>
      <c r="L59" s="14"/>
      <c r="M59" s="14"/>
      <c r="N59" s="14"/>
      <c r="O59" s="14"/>
      <c r="P59" s="14"/>
      <c r="Q59" s="15"/>
    </row>
    <row r="60" spans="7:17" x14ac:dyDescent="0.2">
      <c r="I60" s="1"/>
      <c r="J60" s="1"/>
      <c r="K60" s="1"/>
      <c r="L60" s="1"/>
      <c r="M60" s="1"/>
      <c r="N60" s="1"/>
      <c r="O60" s="1"/>
      <c r="P60" s="1"/>
      <c r="Q60" s="1"/>
    </row>
  </sheetData>
  <mergeCells count="1">
    <mergeCell ref="K47:M47"/>
  </mergeCells>
  <conditionalFormatting sqref="L5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כריכה</vt:lpstr>
      <vt:lpstr>ראשי</vt:lpstr>
      <vt:lpstr>הכנסות</vt:lpstr>
      <vt:lpstr>הוצאות משתנות</vt:lpstr>
      <vt:lpstr>הוצאות קבועות</vt:lpstr>
      <vt:lpstr>תכנית אישית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Gilad Klein</dc:creator>
  <cp:lastModifiedBy>moria mann</cp:lastModifiedBy>
  <dcterms:created xsi:type="dcterms:W3CDTF">2022-06-25T11:50:12Z</dcterms:created>
  <dcterms:modified xsi:type="dcterms:W3CDTF">2022-10-14T20:47:18Z</dcterms:modified>
</cp:coreProperties>
</file>